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.Pfefferle\Documents\Forest Conservation\"/>
    </mc:Choice>
  </mc:AlternateContent>
  <xr:revisionPtr revIDLastSave="0" documentId="13_ncr:1_{1BBD915D-2681-405D-B759-0BD808BCF0BE}" xr6:coauthVersionLast="37" xr6:coauthVersionMax="37" xr10:uidLastSave="{00000000-0000-0000-0000-000000000000}"/>
  <bookViews>
    <workbookView xWindow="0" yWindow="0" windowWidth="28800" windowHeight="11610" xr2:uid="{6ACBF16B-5608-40C2-A09E-222FE500721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I34" i="1"/>
  <c r="F21" i="1"/>
  <c r="F20" i="1"/>
  <c r="I21" i="1" l="1"/>
  <c r="I20" i="1"/>
  <c r="I25" i="1" s="1"/>
  <c r="I41" i="1" l="1"/>
  <c r="I26" i="1"/>
  <c r="J38" i="1"/>
  <c r="I38" i="1" s="1"/>
  <c r="I37" i="1" l="1"/>
  <c r="I39" i="1"/>
  <c r="I29" i="1"/>
  <c r="I30" i="1" s="1"/>
  <c r="J40" i="1" l="1"/>
  <c r="I40" i="1" s="1"/>
  <c r="I43" i="1" s="1"/>
</calcChain>
</file>

<file path=xl/sharedStrings.xml><?xml version="1.0" encoding="utf-8"?>
<sst xmlns="http://schemas.openxmlformats.org/spreadsheetml/2006/main" count="42" uniqueCount="41">
  <si>
    <t>FOREST CONSERVATION WORKSHEET</t>
  </si>
  <si>
    <t>A.  Total tract area …</t>
  </si>
  <si>
    <t>Input the number "1" under the appropriate land use,</t>
  </si>
  <si>
    <t>limit to only one entry.</t>
  </si>
  <si>
    <t>ARA</t>
  </si>
  <si>
    <t>MDR</t>
  </si>
  <si>
    <t>IDA</t>
  </si>
  <si>
    <t>HDR</t>
  </si>
  <si>
    <t>MPD</t>
  </si>
  <si>
    <t>CIA</t>
  </si>
  <si>
    <t>G.  Afforestation Threshold …</t>
  </si>
  <si>
    <t>H.  Conservation Threshold …</t>
  </si>
  <si>
    <t>I.  Existing forest cover ……………………………...…….=</t>
  </si>
  <si>
    <t>J.  Area of forest above afforestation threshold ..….…...=</t>
  </si>
  <si>
    <t>K.  Area of forest above conservation threshold …………=</t>
  </si>
  <si>
    <t>L.  Forest retention above threshold with no mitigation ….=</t>
  </si>
  <si>
    <t>M.  Clearing permitted without mitigation …………………=</t>
  </si>
  <si>
    <t>N.  Total area of forest to be cleared ……………………….=</t>
  </si>
  <si>
    <t>O.  Total area of forest to be retained ………………………=</t>
  </si>
  <si>
    <t>P.  Reforestation for clearing above conservation threshold ….=</t>
  </si>
  <si>
    <t>Q.  Reforestation for clearing below conservation threshold ….=</t>
  </si>
  <si>
    <t>R.  Credit for retention above conservation threshold …………=</t>
  </si>
  <si>
    <t>S.  Total reforestation required ………………………………….=</t>
  </si>
  <si>
    <t>T.  Total afforestation required …………………………………..=</t>
  </si>
  <si>
    <t>U.  Credit for landscaping (may not exceed 20% of "S") …….=</t>
  </si>
  <si>
    <t>V.  Total reforestation and afforestation required ……………..=</t>
  </si>
  <si>
    <t>PROJECT NAME AND PLAN NUMBER</t>
  </si>
  <si>
    <t>C.  Land dedication acres (parks, county facility, etc.) …</t>
  </si>
  <si>
    <t>E.  Area to remain in commercial agricultural production/use …</t>
  </si>
  <si>
    <t>F.  Other deductions (specify) ……..</t>
  </si>
  <si>
    <t>G.  Net Tract Area ………………………………………………………………………..=</t>
  </si>
  <si>
    <t>x G =</t>
  </si>
  <si>
    <r>
      <rPr>
        <b/>
        <sz val="11"/>
        <color theme="1"/>
        <rFont val="Calibri"/>
        <family val="2"/>
        <scheme val="minor"/>
      </rPr>
      <t>EXISTING FOREST COVER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</si>
  <si>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BREAK EVEN POINT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</si>
  <si>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PLANTING REQUIREMENTS</t>
    </r>
    <r>
      <rPr>
        <sz val="11"/>
        <color theme="1"/>
        <rFont val="Calibri"/>
        <family val="2"/>
        <scheme val="minor"/>
      </rPr>
      <t>:</t>
    </r>
  </si>
  <si>
    <t>worksheet date</t>
  </si>
  <si>
    <r>
      <rPr>
        <b/>
        <sz val="11"/>
        <color theme="1"/>
        <rFont val="Calibri"/>
        <family val="2"/>
        <scheme val="minor"/>
      </rPr>
      <t>PROPOSED FOREST CLEARING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</si>
  <si>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rFont val="Calibri"/>
        <family val="2"/>
        <scheme val="minor"/>
      </rPr>
      <t>NET TRACT AREA</t>
    </r>
    <r>
      <rPr>
        <sz val="11"/>
        <rFont val="Calibri"/>
        <family val="2"/>
        <scheme val="minor"/>
      </rPr>
      <t xml:space="preserve">:  </t>
    </r>
  </si>
  <si>
    <t>D.  Land dedication for roads or utilities (construction not required by this plan) ...</t>
  </si>
  <si>
    <t>B.  Additions to tract area (Off-Site Work, etc.; construction required by this plan)…</t>
  </si>
  <si>
    <r>
      <rPr>
        <b/>
        <sz val="11"/>
        <color theme="1"/>
        <rFont val="Calibri"/>
        <family val="2"/>
        <scheme val="minor"/>
      </rPr>
      <t>LAND USE CATEGORY</t>
    </r>
    <r>
      <rPr>
        <sz val="11"/>
        <color theme="1"/>
        <rFont val="Calibri"/>
        <family val="2"/>
        <scheme val="minor"/>
      </rPr>
      <t>: (from Chapter 22A-3. Definitions)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</si>
</sst>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2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2" fontId="5" fillId="0" borderId="0" xfId="0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Protection="1">
      <protection locked="0"/>
    </xf>
    <xf numFmtId="9" fontId="0" fillId="0" borderId="0" xfId="0" applyNumberFormat="1" applyProtection="1"/>
    <xf numFmtId="15" fontId="6" fillId="0" borderId="0" xfId="0" applyNumberFormat="1" applyFont="1"/>
    <xf numFmtId="14" fontId="6" fillId="0" borderId="0" xfId="0" applyNumberFormat="1" applyFont="1"/>
    <xf numFmtId="0" fontId="0" fillId="0" borderId="0" xfId="0" applyAlignment="1">
      <alignment horizontal="center"/>
    </xf>
    <xf numFmtId="2" fontId="7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9E5E-D710-4FC1-B9ED-CBAF604968AD}">
  <dimension ref="A1:J44"/>
  <sheetViews>
    <sheetView showGridLines="0" tabSelected="1" topLeftCell="A34" workbookViewId="0">
      <selection activeCell="G38" sqref="G38"/>
    </sheetView>
  </sheetViews>
  <sheetFormatPr defaultRowHeight="15" x14ac:dyDescent="0.25"/>
  <cols>
    <col min="7" max="8" width="9.140625" customWidth="1"/>
    <col min="9" max="9" width="11.5703125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26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3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6" t="s">
        <v>37</v>
      </c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5" t="s">
        <v>1</v>
      </c>
      <c r="I5" s="2">
        <v>25</v>
      </c>
    </row>
    <row r="6" spans="1:9" ht="15.75" x14ac:dyDescent="0.25">
      <c r="A6" s="15" t="s">
        <v>39</v>
      </c>
      <c r="I6" s="2">
        <v>1.03</v>
      </c>
    </row>
    <row r="7" spans="1:9" ht="15.75" x14ac:dyDescent="0.25">
      <c r="A7" s="15" t="s">
        <v>27</v>
      </c>
      <c r="I7" s="2">
        <v>0</v>
      </c>
    </row>
    <row r="8" spans="1:9" ht="15.75" x14ac:dyDescent="0.25">
      <c r="A8" s="15" t="s">
        <v>38</v>
      </c>
      <c r="I8" s="2">
        <v>0</v>
      </c>
    </row>
    <row r="9" spans="1:9" ht="15.75" x14ac:dyDescent="0.25">
      <c r="A9" s="15" t="s">
        <v>28</v>
      </c>
      <c r="I9" s="2">
        <v>0</v>
      </c>
    </row>
    <row r="10" spans="1:9" ht="15.75" x14ac:dyDescent="0.25">
      <c r="A10" s="15" t="s">
        <v>29</v>
      </c>
      <c r="D10" s="3"/>
      <c r="I10" s="2">
        <v>0</v>
      </c>
    </row>
    <row r="11" spans="1:9" ht="15.75" x14ac:dyDescent="0.25">
      <c r="A11" s="15" t="s">
        <v>30</v>
      </c>
      <c r="I11" s="4">
        <f>I5+I6-I7-I8-I9-I10</f>
        <v>26.03</v>
      </c>
    </row>
    <row r="12" spans="1:9" x14ac:dyDescent="0.25">
      <c r="I12" s="5"/>
    </row>
    <row r="13" spans="1:9" x14ac:dyDescent="0.25">
      <c r="A13" t="s">
        <v>40</v>
      </c>
      <c r="I13" s="5"/>
    </row>
    <row r="14" spans="1:9" x14ac:dyDescent="0.25">
      <c r="B14" t="s">
        <v>2</v>
      </c>
      <c r="I14" s="5"/>
    </row>
    <row r="15" spans="1:9" x14ac:dyDescent="0.25">
      <c r="B15" t="s">
        <v>3</v>
      </c>
      <c r="I15" s="5"/>
    </row>
    <row r="16" spans="1:9" x14ac:dyDescent="0.25">
      <c r="I16" s="5"/>
    </row>
    <row r="17" spans="1:9" x14ac:dyDescent="0.25">
      <c r="B17" s="6" t="s">
        <v>4</v>
      </c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/>
      <c r="I17" s="5"/>
    </row>
    <row r="18" spans="1:9" ht="15.75" x14ac:dyDescent="0.25"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/>
      <c r="I18" s="5"/>
    </row>
    <row r="19" spans="1:9" x14ac:dyDescent="0.25">
      <c r="I19" s="5"/>
    </row>
    <row r="20" spans="1:9" ht="15.75" x14ac:dyDescent="0.25">
      <c r="A20" t="s">
        <v>10</v>
      </c>
      <c r="F20" s="8">
        <f>0.2*B18+0.2*C18+0.15*D18+0.15*E18+0.15*F18+0.15*G18</f>
        <v>0.15</v>
      </c>
      <c r="G20" s="6" t="s">
        <v>31</v>
      </c>
      <c r="H20" s="6"/>
      <c r="I20" s="4">
        <f>F20*I11</f>
        <v>3.9045000000000001</v>
      </c>
    </row>
    <row r="21" spans="1:9" ht="15.75" x14ac:dyDescent="0.25">
      <c r="A21" t="s">
        <v>11</v>
      </c>
      <c r="F21" s="8">
        <f>0.5*B18+0.25*C18+0.2*D18+0.2*E18+0.2*F18+0.15*G18</f>
        <v>0.2</v>
      </c>
      <c r="G21" s="6" t="s">
        <v>31</v>
      </c>
      <c r="H21" s="6"/>
      <c r="I21" s="4">
        <f>F21*I11</f>
        <v>5.2060000000000004</v>
      </c>
    </row>
    <row r="23" spans="1:9" x14ac:dyDescent="0.25">
      <c r="A23" s="15" t="s">
        <v>32</v>
      </c>
    </row>
    <row r="24" spans="1:9" ht="15.75" x14ac:dyDescent="0.25">
      <c r="A24" s="15" t="s">
        <v>12</v>
      </c>
      <c r="I24" s="2">
        <v>12</v>
      </c>
    </row>
    <row r="25" spans="1:9" ht="15.75" x14ac:dyDescent="0.25">
      <c r="A25" s="15" t="s">
        <v>13</v>
      </c>
      <c r="I25" s="4">
        <f>IF((I24-I20)&gt;0,I24-I20,0)</f>
        <v>8.0954999999999995</v>
      </c>
    </row>
    <row r="26" spans="1:9" ht="15.75" x14ac:dyDescent="0.25">
      <c r="A26" s="15" t="s">
        <v>14</v>
      </c>
      <c r="I26" s="4">
        <f>IF((I24-I21)&gt;0,I24-I21,0)</f>
        <v>6.7939999999999996</v>
      </c>
    </row>
    <row r="28" spans="1:9" x14ac:dyDescent="0.25">
      <c r="A28" t="s">
        <v>33</v>
      </c>
    </row>
    <row r="29" spans="1:9" ht="15.75" x14ac:dyDescent="0.25">
      <c r="A29" t="s">
        <v>15</v>
      </c>
      <c r="I29" s="4">
        <f>IF(I26&gt;0,(+I26*0.2)+I21,0)</f>
        <v>6.5648</v>
      </c>
    </row>
    <row r="30" spans="1:9" ht="15.75" x14ac:dyDescent="0.25">
      <c r="A30" t="s">
        <v>16</v>
      </c>
      <c r="I30" s="4">
        <f>IF((I29&gt;0),I24-I29,0)</f>
        <v>5.4352</v>
      </c>
    </row>
    <row r="32" spans="1:9" x14ac:dyDescent="0.25">
      <c r="A32" t="s">
        <v>36</v>
      </c>
    </row>
    <row r="33" spans="1:10" ht="15.75" x14ac:dyDescent="0.25">
      <c r="A33" t="s">
        <v>17</v>
      </c>
      <c r="I33" s="2">
        <v>1.5</v>
      </c>
    </row>
    <row r="34" spans="1:10" ht="15.75" x14ac:dyDescent="0.25">
      <c r="A34" t="s">
        <v>18</v>
      </c>
      <c r="I34" s="4">
        <f>I24-I33</f>
        <v>10.5</v>
      </c>
    </row>
    <row r="36" spans="1:10" x14ac:dyDescent="0.25">
      <c r="A36" t="s">
        <v>34</v>
      </c>
    </row>
    <row r="37" spans="1:10" ht="15.75" x14ac:dyDescent="0.25">
      <c r="A37" t="s">
        <v>19</v>
      </c>
      <c r="I37" s="4">
        <f>IF(I$26&gt;I$33,I$33/4,I$26/4)</f>
        <v>0.375</v>
      </c>
    </row>
    <row r="38" spans="1:10" ht="15.75" x14ac:dyDescent="0.25">
      <c r="A38" t="s">
        <v>20</v>
      </c>
      <c r="I38" s="4">
        <f>IF((J38+K38)=0,0,IF(I24&gt;I21,(IF(OR((I34&lt;I21),(I34=I21)),2*(I21-I34),2*I33)),2*I33))</f>
        <v>0</v>
      </c>
      <c r="J38" s="11">
        <f>IF(I34&gt;I21,0,1)</f>
        <v>0</v>
      </c>
    </row>
    <row r="39" spans="1:10" ht="15.75" x14ac:dyDescent="0.25">
      <c r="A39" t="s">
        <v>21</v>
      </c>
      <c r="I39" s="4">
        <f>IF((I26-I33)&lt;0,0,I26-I33)</f>
        <v>5.2939999999999996</v>
      </c>
    </row>
    <row r="40" spans="1:10" ht="15.75" x14ac:dyDescent="0.25">
      <c r="A40" t="s">
        <v>22</v>
      </c>
      <c r="I40" s="4">
        <f>IF((J40+K40)=0,0,IF(I34&gt;I20,I37+I38-I39,I37+I38))</f>
        <v>0</v>
      </c>
      <c r="J40" s="11">
        <f>IF(I39&gt;I37,0,1)</f>
        <v>0</v>
      </c>
    </row>
    <row r="41" spans="1:10" ht="15.75" x14ac:dyDescent="0.25">
      <c r="A41" t="s">
        <v>23</v>
      </c>
      <c r="I41" s="4">
        <f>IF(AND(I24&lt;I20,I34&lt;I20),I20-I24,0)</f>
        <v>0</v>
      </c>
    </row>
    <row r="42" spans="1:10" ht="15.75" x14ac:dyDescent="0.25">
      <c r="A42" t="s">
        <v>24</v>
      </c>
      <c r="I42" s="2">
        <v>0</v>
      </c>
    </row>
    <row r="43" spans="1:10" ht="15.75" x14ac:dyDescent="0.25">
      <c r="A43" t="s">
        <v>25</v>
      </c>
      <c r="I43" s="12">
        <f>I41+I40-I42</f>
        <v>0</v>
      </c>
    </row>
    <row r="44" spans="1:10" x14ac:dyDescent="0.25">
      <c r="F44" t="s">
        <v>35</v>
      </c>
      <c r="G44" s="9"/>
      <c r="H44" s="9"/>
      <c r="I44" s="10">
        <v>43598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Johnsen, Douglas</dc:creator>
  <cp:lastModifiedBy>Pfefferle, Mark</cp:lastModifiedBy>
  <cp:lastPrinted>2019-05-13T13:22:38Z</cp:lastPrinted>
  <dcterms:created xsi:type="dcterms:W3CDTF">2019-04-04T18:57:05Z</dcterms:created>
  <dcterms:modified xsi:type="dcterms:W3CDTF">2019-05-13T13:27:06Z</dcterms:modified>
</cp:coreProperties>
</file>