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pamela.zorich\Documents\d\D\SeniorHousingStudy2017\FinalReport\"/>
    </mc:Choice>
  </mc:AlternateContent>
  <xr:revisionPtr revIDLastSave="0" documentId="8_{5D71C8CE-56D1-4FE1-8502-15B597E78961}" xr6:coauthVersionLast="32" xr6:coauthVersionMax="32" xr10:uidLastSave="{00000000-0000-0000-0000-000000000000}"/>
  <bookViews>
    <workbookView xWindow="0" yWindow="0" windowWidth="19200" windowHeight="6885" tabRatio="847" xr2:uid="{00000000-000D-0000-FFFF-FFFF00000000}"/>
  </bookViews>
  <sheets>
    <sheet name="Summary of Older Adult Populati" sheetId="13" r:id="rId1"/>
    <sheet name="Change Older Adult Pop, 06-16" sheetId="14" r:id="rId2"/>
    <sheet name="Prior residence" sheetId="15" r:id="rId3"/>
    <sheet name="Year moved into unit" sheetId="17" r:id="rId4"/>
    <sheet name="Race Ethnicity" sheetId="19" r:id="rId5"/>
    <sheet name="Labor Force Status" sheetId="20" r:id="rId6"/>
    <sheet name="Housing Unit or GQ" sheetId="4" r:id="rId7"/>
    <sheet name="HU or GQ by Race_Ethnicity" sheetId="5" r:id="rId8"/>
    <sheet name="Income AMI Group" sheetId="1" r:id="rId9"/>
    <sheet name="Income by Race_Ethnicity" sheetId="2" r:id="rId10"/>
    <sheet name="Household Size" sheetId="18" r:id="rId11"/>
    <sheet name="Tenure" sheetId="3" r:id="rId12"/>
    <sheet name="Tenure by Race_Ethnicity" sheetId="6" r:id="rId13"/>
    <sheet name="Tenure by Income" sheetId="7" r:id="rId14"/>
    <sheet name="Housing Type" sheetId="21" r:id="rId15"/>
    <sheet name="Multigen Households" sheetId="8" r:id="rId16"/>
    <sheet name="Multigen by Race" sheetId="9" r:id="rId17"/>
    <sheet name="Disability" sheetId="10" r:id="rId18"/>
    <sheet name="Disability by Income" sheetId="11" r:id="rId19"/>
    <sheet name="Cost Burden" sheetId="12" r:id="rId20"/>
    <sheet name="Cost Burden by Income" sheetId="22" r:id="rId21"/>
    <sheet name="Cost Burden by Tenure" sheetId="23" r:id="rId22"/>
    <sheet name="Overhoused" sheetId="25" r:id="rId2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1" l="1"/>
  <c r="K17" i="1"/>
  <c r="I17" i="1"/>
  <c r="G17" i="1"/>
  <c r="B17" i="1"/>
  <c r="I9" i="25" l="1"/>
  <c r="I8" i="25"/>
  <c r="I7" i="25"/>
  <c r="I10" i="25" l="1"/>
  <c r="J10" i="25" s="1"/>
  <c r="N13" i="2"/>
  <c r="N12" i="2"/>
  <c r="N11" i="2"/>
  <c r="N10" i="2"/>
  <c r="N9" i="2"/>
  <c r="N8" i="2"/>
  <c r="H12" i="7" l="1"/>
  <c r="F12" i="7"/>
  <c r="D12" i="7"/>
  <c r="I9" i="23" l="1"/>
  <c r="J9" i="23" s="1"/>
  <c r="G9" i="23"/>
  <c r="H9" i="23" s="1"/>
  <c r="E9" i="23"/>
  <c r="F7" i="23" s="1"/>
  <c r="B9" i="23"/>
  <c r="C9" i="23" s="1"/>
  <c r="B8" i="23"/>
  <c r="B7" i="23"/>
  <c r="B6" i="23"/>
  <c r="J6" i="23" l="1"/>
  <c r="J7" i="23"/>
  <c r="J8" i="23"/>
  <c r="C6" i="23"/>
  <c r="C7" i="23"/>
  <c r="H7" i="23"/>
  <c r="C8" i="23"/>
  <c r="F9" i="23"/>
  <c r="F6" i="23"/>
  <c r="F8" i="23"/>
  <c r="H8" i="23"/>
  <c r="H6" i="23"/>
  <c r="K10" i="22"/>
  <c r="K9" i="22"/>
  <c r="K8" i="22"/>
  <c r="K7" i="22"/>
  <c r="I10" i="22"/>
  <c r="I9" i="22"/>
  <c r="I8" i="22"/>
  <c r="I7" i="22"/>
  <c r="G10" i="22"/>
  <c r="G9" i="22"/>
  <c r="G8" i="22"/>
  <c r="G7" i="22"/>
  <c r="E10" i="22"/>
  <c r="E9" i="22"/>
  <c r="E8" i="22"/>
  <c r="E7" i="22"/>
  <c r="B10" i="22"/>
  <c r="C10" i="22" s="1"/>
  <c r="B9" i="22"/>
  <c r="B8" i="22"/>
  <c r="B7" i="22"/>
  <c r="M12" i="21"/>
  <c r="N12" i="21" s="1"/>
  <c r="K12" i="21"/>
  <c r="L7" i="21" s="1"/>
  <c r="I12" i="21"/>
  <c r="J12" i="21" s="1"/>
  <c r="G12" i="21"/>
  <c r="H12" i="21" s="1"/>
  <c r="D12" i="21"/>
  <c r="E9" i="21" s="1"/>
  <c r="B12" i="21"/>
  <c r="C12" i="21" s="1"/>
  <c r="M9" i="20"/>
  <c r="N9" i="20" s="1"/>
  <c r="K9" i="20"/>
  <c r="L9" i="20" s="1"/>
  <c r="I9" i="20"/>
  <c r="J9" i="20" s="1"/>
  <c r="G9" i="20"/>
  <c r="H8" i="20" s="1"/>
  <c r="D9" i="20"/>
  <c r="E9" i="20" s="1"/>
  <c r="B9" i="20"/>
  <c r="C9" i="20" s="1"/>
  <c r="M12" i="19"/>
  <c r="N12" i="19" s="1"/>
  <c r="K12" i="19"/>
  <c r="L8" i="19" s="1"/>
  <c r="I12" i="19"/>
  <c r="J12" i="19" s="1"/>
  <c r="G12" i="19"/>
  <c r="D12" i="19"/>
  <c r="E12" i="19" s="1"/>
  <c r="B12" i="19"/>
  <c r="C10" i="19" s="1"/>
  <c r="C7" i="22" l="1"/>
  <c r="C8" i="22"/>
  <c r="C9" i="22"/>
  <c r="J10" i="21"/>
  <c r="L9" i="21"/>
  <c r="H11" i="21"/>
  <c r="J11" i="21"/>
  <c r="J9" i="21"/>
  <c r="L10" i="21"/>
  <c r="C11" i="21"/>
  <c r="L12" i="21"/>
  <c r="L11" i="21"/>
  <c r="L8" i="21"/>
  <c r="E11" i="21"/>
  <c r="H10" i="21"/>
  <c r="N11" i="21"/>
  <c r="N10" i="21"/>
  <c r="H9" i="21"/>
  <c r="H7" i="21"/>
  <c r="H8" i="21"/>
  <c r="E10" i="21"/>
  <c r="E12" i="21"/>
  <c r="E8" i="21"/>
  <c r="N8" i="21"/>
  <c r="N9" i="21"/>
  <c r="J7" i="21"/>
  <c r="C7" i="21"/>
  <c r="C8" i="21"/>
  <c r="C9" i="21"/>
  <c r="C10" i="21"/>
  <c r="E7" i="21"/>
  <c r="N7" i="21"/>
  <c r="J8" i="21"/>
  <c r="H7" i="20"/>
  <c r="L8" i="20"/>
  <c r="L7" i="20"/>
  <c r="J7" i="20"/>
  <c r="E8" i="20"/>
  <c r="C8" i="20"/>
  <c r="N8" i="20"/>
  <c r="E7" i="20"/>
  <c r="H9" i="20"/>
  <c r="C7" i="20"/>
  <c r="N7" i="20"/>
  <c r="J8" i="20"/>
  <c r="C8" i="19"/>
  <c r="J7" i="19"/>
  <c r="E8" i="19"/>
  <c r="N8" i="19"/>
  <c r="J9" i="19"/>
  <c r="E10" i="19"/>
  <c r="N10" i="19"/>
  <c r="J11" i="19"/>
  <c r="C12" i="19"/>
  <c r="H12" i="19"/>
  <c r="L12" i="19"/>
  <c r="H7" i="19"/>
  <c r="H9" i="19"/>
  <c r="L10" i="19"/>
  <c r="H11" i="19"/>
  <c r="C7" i="19"/>
  <c r="L7" i="19"/>
  <c r="H8" i="19"/>
  <c r="C9" i="19"/>
  <c r="L9" i="19"/>
  <c r="H10" i="19"/>
  <c r="C11" i="19"/>
  <c r="L11" i="19"/>
  <c r="E7" i="19"/>
  <c r="N7" i="19"/>
  <c r="J8" i="19"/>
  <c r="E9" i="19"/>
  <c r="N9" i="19"/>
  <c r="J10" i="19"/>
  <c r="E11" i="19"/>
  <c r="N11" i="19"/>
  <c r="M11" i="18"/>
  <c r="N11" i="18" s="1"/>
  <c r="K11" i="18"/>
  <c r="L11" i="18" s="1"/>
  <c r="I11" i="18"/>
  <c r="J11" i="18" s="1"/>
  <c r="G11" i="18"/>
  <c r="H11" i="18" s="1"/>
  <c r="D11" i="18"/>
  <c r="E11" i="18" s="1"/>
  <c r="B11" i="18"/>
  <c r="C11" i="18" s="1"/>
  <c r="H7" i="18" l="1"/>
  <c r="L9" i="18"/>
  <c r="L10" i="18"/>
  <c r="L7" i="18"/>
  <c r="L8" i="18"/>
  <c r="H8" i="18"/>
  <c r="N8" i="18"/>
  <c r="N10" i="18"/>
  <c r="N9" i="18"/>
  <c r="N7" i="18"/>
  <c r="H9" i="18"/>
  <c r="H10" i="18"/>
  <c r="J9" i="18"/>
  <c r="E7" i="18"/>
  <c r="E10" i="18"/>
  <c r="E8" i="18"/>
  <c r="E9" i="18"/>
  <c r="J10" i="18"/>
  <c r="J7" i="18"/>
  <c r="J8" i="18"/>
  <c r="C8" i="18"/>
  <c r="C10" i="18"/>
  <c r="C7" i="18"/>
  <c r="C9" i="18"/>
  <c r="C7" i="17"/>
  <c r="M14" i="17"/>
  <c r="N14" i="17" s="1"/>
  <c r="K14" i="17"/>
  <c r="L14" i="17" s="1"/>
  <c r="I14" i="17"/>
  <c r="J14" i="17" s="1"/>
  <c r="G14" i="17"/>
  <c r="H14" i="17" s="1"/>
  <c r="D14" i="17"/>
  <c r="E14" i="17" s="1"/>
  <c r="B14" i="17"/>
  <c r="C14" i="17" s="1"/>
  <c r="N10" i="15"/>
  <c r="N9" i="15"/>
  <c r="N8" i="15"/>
  <c r="N7" i="15"/>
  <c r="L10" i="15"/>
  <c r="L8" i="15"/>
  <c r="L7" i="15"/>
  <c r="J10" i="15"/>
  <c r="J8" i="15"/>
  <c r="J7" i="15"/>
  <c r="H10" i="15"/>
  <c r="H8" i="15"/>
  <c r="H7" i="15"/>
  <c r="C10" i="15"/>
  <c r="C8" i="15"/>
  <c r="C7" i="15"/>
  <c r="M9" i="15"/>
  <c r="K9" i="15"/>
  <c r="L9" i="15" s="1"/>
  <c r="I9" i="15"/>
  <c r="J9" i="15" s="1"/>
  <c r="G9" i="15"/>
  <c r="H9" i="15" s="1"/>
  <c r="B9" i="15"/>
  <c r="C9" i="15" s="1"/>
  <c r="D8" i="15"/>
  <c r="E8" i="15" s="1"/>
  <c r="D10" i="15"/>
  <c r="E10" i="15" s="1"/>
  <c r="D7" i="15"/>
  <c r="E7" i="15" s="1"/>
  <c r="Q16" i="13"/>
  <c r="R16" i="13" s="1"/>
  <c r="Q15" i="13"/>
  <c r="R15" i="13" s="1"/>
  <c r="O16" i="13"/>
  <c r="P16" i="13" s="1"/>
  <c r="O15" i="13"/>
  <c r="P15" i="13" s="1"/>
  <c r="R14" i="13"/>
  <c r="R13" i="13"/>
  <c r="R12" i="13"/>
  <c r="R11" i="13"/>
  <c r="R10" i="13"/>
  <c r="R9" i="13"/>
  <c r="R8" i="13"/>
  <c r="R7" i="13"/>
  <c r="R6" i="13"/>
  <c r="R5" i="13"/>
  <c r="P14" i="13"/>
  <c r="P13" i="13"/>
  <c r="P12" i="13"/>
  <c r="P11" i="13"/>
  <c r="P10" i="13"/>
  <c r="P9" i="13"/>
  <c r="P8" i="13"/>
  <c r="P7" i="13"/>
  <c r="P6" i="13"/>
  <c r="P5" i="13"/>
  <c r="L16" i="13"/>
  <c r="M16" i="13" s="1"/>
  <c r="J16" i="13"/>
  <c r="K16" i="13" s="1"/>
  <c r="H16" i="13"/>
  <c r="I16" i="13" s="1"/>
  <c r="F16" i="13"/>
  <c r="G16" i="13" s="1"/>
  <c r="D16" i="13"/>
  <c r="E16" i="13" s="1"/>
  <c r="B16" i="13"/>
  <c r="C16" i="13" s="1"/>
  <c r="E7" i="17" l="1"/>
  <c r="L7" i="17"/>
  <c r="L11" i="17"/>
  <c r="J7" i="17"/>
  <c r="N7" i="17"/>
  <c r="J11" i="17"/>
  <c r="N11" i="17"/>
  <c r="C8" i="17"/>
  <c r="E8" i="17"/>
  <c r="H8" i="17"/>
  <c r="H12" i="17"/>
  <c r="J8" i="17"/>
  <c r="J12" i="17"/>
  <c r="L8" i="17"/>
  <c r="L12" i="17"/>
  <c r="N8" i="17"/>
  <c r="N12" i="17"/>
  <c r="H7" i="17"/>
  <c r="C11" i="17"/>
  <c r="E11" i="17"/>
  <c r="H9" i="17"/>
  <c r="H13" i="17"/>
  <c r="J9" i="17"/>
  <c r="J13" i="17"/>
  <c r="L9" i="17"/>
  <c r="L13" i="17"/>
  <c r="N9" i="17"/>
  <c r="N13" i="17"/>
  <c r="H11" i="17"/>
  <c r="C12" i="17"/>
  <c r="E12" i="17"/>
  <c r="H10" i="17"/>
  <c r="J10" i="17"/>
  <c r="L10" i="17"/>
  <c r="N10" i="17"/>
  <c r="C9" i="17"/>
  <c r="C13" i="17"/>
  <c r="E9" i="17"/>
  <c r="E13" i="17"/>
  <c r="C10" i="17"/>
  <c r="E10" i="17"/>
  <c r="D9" i="15"/>
  <c r="E9" i="15" s="1"/>
  <c r="D9" i="14"/>
  <c r="E9" i="14" s="1"/>
  <c r="D8" i="14"/>
  <c r="E8" i="14" s="1"/>
  <c r="D7" i="14"/>
  <c r="E7" i="14" s="1"/>
  <c r="D6" i="14"/>
  <c r="E6" i="14" s="1"/>
  <c r="D5" i="14"/>
  <c r="E5" i="14" s="1"/>
  <c r="D4" i="14"/>
  <c r="E4" i="14" s="1"/>
  <c r="I9" i="14"/>
  <c r="J9" i="14" s="1"/>
  <c r="I8" i="14"/>
  <c r="J8" i="14" s="1"/>
  <c r="I7" i="14"/>
  <c r="J7" i="14" s="1"/>
  <c r="I6" i="14"/>
  <c r="J6" i="14" s="1"/>
  <c r="I5" i="14"/>
  <c r="J5" i="14" s="1"/>
  <c r="I4" i="14"/>
  <c r="J4" i="14" s="1"/>
  <c r="L4" i="14" s="1"/>
  <c r="M15" i="13"/>
  <c r="M14" i="13"/>
  <c r="M13" i="13"/>
  <c r="M12" i="13"/>
  <c r="M11" i="13"/>
  <c r="M10" i="13"/>
  <c r="M9" i="13"/>
  <c r="M8" i="13"/>
  <c r="M7" i="13"/>
  <c r="M6" i="13"/>
  <c r="M5" i="13"/>
  <c r="K15" i="13"/>
  <c r="K14" i="13"/>
  <c r="K13" i="13"/>
  <c r="K12" i="13"/>
  <c r="K11" i="13"/>
  <c r="K10" i="13"/>
  <c r="K9" i="13"/>
  <c r="K8" i="13"/>
  <c r="K7" i="13"/>
  <c r="K6" i="13"/>
  <c r="K5" i="13"/>
  <c r="I15" i="13"/>
  <c r="I14" i="13"/>
  <c r="I13" i="13"/>
  <c r="I12" i="13"/>
  <c r="I11" i="13"/>
  <c r="I10" i="13"/>
  <c r="I9" i="13"/>
  <c r="I8" i="13"/>
  <c r="I7" i="13"/>
  <c r="I6" i="13"/>
  <c r="I5" i="13"/>
  <c r="G15" i="13"/>
  <c r="G14" i="13"/>
  <c r="G13" i="13"/>
  <c r="G12" i="13"/>
  <c r="G11" i="13"/>
  <c r="G10" i="13"/>
  <c r="G9" i="13"/>
  <c r="G8" i="13"/>
  <c r="G7" i="13"/>
  <c r="G6" i="13"/>
  <c r="G5" i="13"/>
  <c r="E15" i="13"/>
  <c r="E14" i="13"/>
  <c r="E13" i="13"/>
  <c r="E12" i="13"/>
  <c r="E11" i="13"/>
  <c r="E10" i="13"/>
  <c r="E9" i="13"/>
  <c r="E8" i="13"/>
  <c r="E7" i="13"/>
  <c r="E6" i="13"/>
  <c r="E5" i="13"/>
  <c r="C15" i="13"/>
  <c r="C14" i="13"/>
  <c r="C13" i="13"/>
  <c r="C12" i="13"/>
  <c r="C11" i="13"/>
  <c r="C10" i="13"/>
  <c r="C9" i="13"/>
  <c r="C8" i="13"/>
  <c r="C7" i="13"/>
  <c r="C6" i="13"/>
  <c r="C5" i="13"/>
  <c r="L6" i="14" l="1"/>
  <c r="L5" i="14"/>
  <c r="L7" i="14"/>
  <c r="L9" i="14"/>
  <c r="L8" i="14"/>
  <c r="G8" i="12"/>
  <c r="N10" i="12"/>
  <c r="L7" i="12"/>
  <c r="J9" i="12"/>
  <c r="H9" i="12"/>
  <c r="E9" i="12"/>
  <c r="C7" i="12"/>
  <c r="N7" i="12" l="1"/>
  <c r="N8" i="12"/>
  <c r="N9" i="12"/>
  <c r="L9" i="12"/>
  <c r="J8" i="12"/>
  <c r="J10" i="12"/>
  <c r="J7" i="12"/>
  <c r="H8" i="12"/>
  <c r="C9" i="12"/>
  <c r="E10" i="12"/>
  <c r="E7" i="12"/>
  <c r="E8" i="12"/>
  <c r="C10" i="12"/>
  <c r="H10" i="12"/>
  <c r="L10" i="12"/>
  <c r="H7" i="12"/>
  <c r="C8" i="12"/>
  <c r="L8" i="12"/>
  <c r="B13" i="11"/>
  <c r="C13" i="11" s="1"/>
  <c r="B12" i="11"/>
  <c r="C12" i="11" s="1"/>
  <c r="B11" i="11"/>
  <c r="B10" i="11"/>
  <c r="B9" i="11"/>
  <c r="C9" i="11" s="1"/>
  <c r="B8" i="11"/>
  <c r="B7" i="11"/>
  <c r="J13" i="11"/>
  <c r="H13" i="11"/>
  <c r="F13" i="11"/>
  <c r="J12" i="11"/>
  <c r="H12" i="11"/>
  <c r="F12" i="11"/>
  <c r="J11" i="11"/>
  <c r="H11" i="11"/>
  <c r="F11" i="11"/>
  <c r="J10" i="11"/>
  <c r="H10" i="11"/>
  <c r="F10" i="11"/>
  <c r="J9" i="11"/>
  <c r="H9" i="11"/>
  <c r="F9" i="11"/>
  <c r="J8" i="11"/>
  <c r="H8" i="11"/>
  <c r="F8" i="11"/>
  <c r="J7" i="11"/>
  <c r="H7" i="11"/>
  <c r="F7" i="11"/>
  <c r="L11" i="10"/>
  <c r="J10" i="10"/>
  <c r="H12" i="10"/>
  <c r="F11" i="10"/>
  <c r="H11" i="10"/>
  <c r="L10" i="10"/>
  <c r="H10" i="10"/>
  <c r="L9" i="10"/>
  <c r="J9" i="10"/>
  <c r="H9" i="10"/>
  <c r="L8" i="10"/>
  <c r="H8" i="10"/>
  <c r="L7" i="10"/>
  <c r="H7" i="10"/>
  <c r="F7" i="10"/>
  <c r="B9" i="9"/>
  <c r="B8" i="9"/>
  <c r="L10" i="9"/>
  <c r="M10" i="9" s="1"/>
  <c r="J10" i="9"/>
  <c r="K9" i="9" s="1"/>
  <c r="H10" i="9"/>
  <c r="I10" i="9" s="1"/>
  <c r="F10" i="9"/>
  <c r="G8" i="9" s="1"/>
  <c r="D10" i="9"/>
  <c r="E10" i="9" s="1"/>
  <c r="I8" i="9"/>
  <c r="M9" i="8"/>
  <c r="N9" i="8" s="1"/>
  <c r="K9" i="8"/>
  <c r="L7" i="8" s="1"/>
  <c r="I9" i="8"/>
  <c r="J9" i="8" s="1"/>
  <c r="G9" i="8"/>
  <c r="H8" i="8" s="1"/>
  <c r="D9" i="8"/>
  <c r="E9" i="8" s="1"/>
  <c r="B9" i="8"/>
  <c r="C7" i="8" s="1"/>
  <c r="I12" i="7"/>
  <c r="G9" i="7"/>
  <c r="E12" i="7"/>
  <c r="B11" i="7"/>
  <c r="B12" i="7" s="1"/>
  <c r="B11" i="6"/>
  <c r="B10" i="6"/>
  <c r="B9" i="6"/>
  <c r="B8" i="6"/>
  <c r="L12" i="6"/>
  <c r="M12" i="6" s="1"/>
  <c r="J12" i="6"/>
  <c r="K10" i="6" s="1"/>
  <c r="H12" i="6"/>
  <c r="I12" i="6" s="1"/>
  <c r="F12" i="6"/>
  <c r="G9" i="6" s="1"/>
  <c r="D12" i="6"/>
  <c r="E12" i="6" s="1"/>
  <c r="K8" i="6"/>
  <c r="B10" i="5"/>
  <c r="B9" i="5"/>
  <c r="B8" i="5"/>
  <c r="L11" i="5"/>
  <c r="M11" i="5" s="1"/>
  <c r="J11" i="5"/>
  <c r="K8" i="5" s="1"/>
  <c r="H11" i="5"/>
  <c r="I11" i="5" s="1"/>
  <c r="F11" i="5"/>
  <c r="G9" i="5" s="1"/>
  <c r="D11" i="5"/>
  <c r="E11" i="5" s="1"/>
  <c r="K9" i="5"/>
  <c r="I10" i="4"/>
  <c r="J8" i="4" s="1"/>
  <c r="M10" i="4"/>
  <c r="N10" i="4" s="1"/>
  <c r="K10" i="4"/>
  <c r="L9" i="4" s="1"/>
  <c r="G10" i="4"/>
  <c r="H10" i="4" s="1"/>
  <c r="D10" i="4"/>
  <c r="E10" i="4" s="1"/>
  <c r="B10" i="4"/>
  <c r="C9" i="4" s="1"/>
  <c r="M11" i="3"/>
  <c r="N9" i="3" s="1"/>
  <c r="K11" i="3"/>
  <c r="L9" i="3" s="1"/>
  <c r="I11" i="3"/>
  <c r="J9" i="3" s="1"/>
  <c r="G11" i="3"/>
  <c r="H11" i="3" s="1"/>
  <c r="D11" i="3"/>
  <c r="B11" i="3"/>
  <c r="C9" i="3" s="1"/>
  <c r="I9" i="9" l="1"/>
  <c r="E9" i="9"/>
  <c r="E8" i="9"/>
  <c r="M9" i="9"/>
  <c r="I9" i="7"/>
  <c r="J7" i="4"/>
  <c r="C7" i="11"/>
  <c r="C11" i="11"/>
  <c r="C8" i="11"/>
  <c r="C10" i="11"/>
  <c r="J7" i="10"/>
  <c r="F9" i="10"/>
  <c r="J12" i="10"/>
  <c r="C11" i="10"/>
  <c r="J8" i="10"/>
  <c r="F10" i="10"/>
  <c r="J11" i="10"/>
  <c r="F12" i="10"/>
  <c r="F13" i="10"/>
  <c r="J13" i="10"/>
  <c r="F8" i="10"/>
  <c r="L12" i="10"/>
  <c r="H13" i="10"/>
  <c r="L13" i="10"/>
  <c r="M8" i="9"/>
  <c r="B10" i="9"/>
  <c r="K8" i="9"/>
  <c r="G10" i="9"/>
  <c r="G9" i="9"/>
  <c r="K10" i="9"/>
  <c r="E7" i="8"/>
  <c r="N7" i="8"/>
  <c r="J8" i="8"/>
  <c r="C9" i="8"/>
  <c r="H9" i="8"/>
  <c r="L9" i="8"/>
  <c r="L8" i="8"/>
  <c r="H7" i="8"/>
  <c r="C8" i="8"/>
  <c r="J7" i="8"/>
  <c r="E8" i="8"/>
  <c r="N8" i="8"/>
  <c r="E9" i="7"/>
  <c r="E10" i="7"/>
  <c r="G11" i="7"/>
  <c r="B11" i="5"/>
  <c r="C10" i="5" s="1"/>
  <c r="I10" i="7"/>
  <c r="E8" i="7"/>
  <c r="G10" i="7"/>
  <c r="I11" i="7"/>
  <c r="G12" i="7"/>
  <c r="G8" i="7"/>
  <c r="I8" i="7"/>
  <c r="E11" i="7"/>
  <c r="B12" i="6"/>
  <c r="C9" i="6" s="1"/>
  <c r="C10" i="6"/>
  <c r="G11" i="6"/>
  <c r="E8" i="6"/>
  <c r="M8" i="6"/>
  <c r="I9" i="6"/>
  <c r="E10" i="6"/>
  <c r="M10" i="6"/>
  <c r="I11" i="6"/>
  <c r="C12" i="6"/>
  <c r="G12" i="6"/>
  <c r="K12" i="6"/>
  <c r="G8" i="6"/>
  <c r="C11" i="6"/>
  <c r="K9" i="6"/>
  <c r="G10" i="6"/>
  <c r="K11" i="6"/>
  <c r="I8" i="6"/>
  <c r="E9" i="6"/>
  <c r="M9" i="6"/>
  <c r="I10" i="6"/>
  <c r="E11" i="6"/>
  <c r="M11" i="6"/>
  <c r="M8" i="5"/>
  <c r="M9" i="5"/>
  <c r="M10" i="5"/>
  <c r="E8" i="5"/>
  <c r="E10" i="5"/>
  <c r="E9" i="5"/>
  <c r="C9" i="5"/>
  <c r="I8" i="5"/>
  <c r="I9" i="5"/>
  <c r="G10" i="5"/>
  <c r="G8" i="5"/>
  <c r="I10" i="5"/>
  <c r="C11" i="5"/>
  <c r="G11" i="5"/>
  <c r="K11" i="5"/>
  <c r="K10" i="5"/>
  <c r="E8" i="4"/>
  <c r="N8" i="4"/>
  <c r="E7" i="4"/>
  <c r="E9" i="4"/>
  <c r="L7" i="4"/>
  <c r="N7" i="4"/>
  <c r="J10" i="4"/>
  <c r="N9" i="4"/>
  <c r="C7" i="4"/>
  <c r="H8" i="4"/>
  <c r="C10" i="4"/>
  <c r="L10" i="4"/>
  <c r="H7" i="4"/>
  <c r="C8" i="4"/>
  <c r="L8" i="4"/>
  <c r="H9" i="4"/>
  <c r="J9" i="4"/>
  <c r="L8" i="3"/>
  <c r="C10" i="3"/>
  <c r="L10" i="3"/>
  <c r="L7" i="3"/>
  <c r="N10" i="3"/>
  <c r="H10" i="3"/>
  <c r="L11" i="3"/>
  <c r="J7" i="3"/>
  <c r="J8" i="3"/>
  <c r="H7" i="3"/>
  <c r="H8" i="3"/>
  <c r="H9" i="3"/>
  <c r="C7" i="3"/>
  <c r="C11" i="3"/>
  <c r="C8" i="3"/>
  <c r="N8" i="3"/>
  <c r="J10" i="3"/>
  <c r="J11" i="3"/>
  <c r="N11" i="3"/>
  <c r="N7" i="3"/>
  <c r="L14" i="2"/>
  <c r="M14" i="2" s="1"/>
  <c r="J14" i="2"/>
  <c r="K12" i="2" s="1"/>
  <c r="H14" i="2"/>
  <c r="I11" i="2" s="1"/>
  <c r="F14" i="2"/>
  <c r="G14" i="2" s="1"/>
  <c r="D14" i="2"/>
  <c r="E14" i="2" s="1"/>
  <c r="B14" i="2"/>
  <c r="D12" i="1"/>
  <c r="D11" i="1"/>
  <c r="D10" i="1"/>
  <c r="D9" i="1"/>
  <c r="D8" i="1"/>
  <c r="D7" i="1"/>
  <c r="M13" i="1"/>
  <c r="K13" i="1"/>
  <c r="I13" i="1"/>
  <c r="G13" i="1"/>
  <c r="B13" i="1"/>
  <c r="N13" i="1" l="1"/>
  <c r="N17" i="1"/>
  <c r="H13" i="1"/>
  <c r="H17" i="1"/>
  <c r="D17" i="1"/>
  <c r="C13" i="1"/>
  <c r="C17" i="1"/>
  <c r="J13" i="1"/>
  <c r="J17" i="1"/>
  <c r="L13" i="1"/>
  <c r="L17" i="1"/>
  <c r="C8" i="5"/>
  <c r="C14" i="2"/>
  <c r="N14" i="2"/>
  <c r="D13" i="1"/>
  <c r="E10" i="1" s="1"/>
  <c r="C7" i="10"/>
  <c r="C13" i="10"/>
  <c r="C12" i="10"/>
  <c r="C10" i="10"/>
  <c r="C8" i="10"/>
  <c r="C9" i="10"/>
  <c r="C8" i="9"/>
  <c r="C10" i="9"/>
  <c r="C9" i="9"/>
  <c r="C12" i="7"/>
  <c r="C8" i="7"/>
  <c r="C11" i="7"/>
  <c r="C10" i="7"/>
  <c r="C9" i="7"/>
  <c r="C8" i="6"/>
  <c r="E11" i="3"/>
  <c r="E10" i="3"/>
  <c r="E9" i="3"/>
  <c r="E8" i="3"/>
  <c r="E7" i="3"/>
  <c r="M11" i="2"/>
  <c r="M8" i="2"/>
  <c r="M12" i="2"/>
  <c r="M9" i="2"/>
  <c r="M13" i="2"/>
  <c r="M10" i="2"/>
  <c r="I12" i="2"/>
  <c r="I8" i="2"/>
  <c r="I10" i="2"/>
  <c r="I14" i="2"/>
  <c r="I9" i="2"/>
  <c r="G11" i="2"/>
  <c r="G8" i="2"/>
  <c r="G12" i="2"/>
  <c r="G9" i="2"/>
  <c r="G13" i="2"/>
  <c r="G10" i="2"/>
  <c r="E11" i="2"/>
  <c r="C8" i="2"/>
  <c r="C12" i="2"/>
  <c r="E8" i="2"/>
  <c r="E12" i="2"/>
  <c r="C11" i="2"/>
  <c r="C9" i="2"/>
  <c r="C13" i="2"/>
  <c r="E9" i="2"/>
  <c r="E13" i="2"/>
  <c r="C10" i="2"/>
  <c r="E10" i="2"/>
  <c r="K10" i="2"/>
  <c r="I13" i="2"/>
  <c r="K14" i="2"/>
  <c r="K11" i="2"/>
  <c r="K9" i="2"/>
  <c r="K13" i="2"/>
  <c r="K8" i="2"/>
  <c r="N10" i="1"/>
  <c r="N7" i="1"/>
  <c r="N11" i="1"/>
  <c r="N8" i="1"/>
  <c r="N12" i="1"/>
  <c r="N9" i="1"/>
  <c r="L10" i="1"/>
  <c r="L7" i="1"/>
  <c r="L11" i="1"/>
  <c r="L12" i="1"/>
  <c r="L8" i="1"/>
  <c r="L9" i="1"/>
  <c r="J7" i="1"/>
  <c r="J8" i="1"/>
  <c r="J12" i="1"/>
  <c r="J10" i="1"/>
  <c r="J11" i="1"/>
  <c r="J9" i="1"/>
  <c r="H10" i="1"/>
  <c r="H7" i="1"/>
  <c r="H11" i="1"/>
  <c r="H8" i="1"/>
  <c r="H12" i="1"/>
  <c r="H9" i="1"/>
  <c r="C11" i="1"/>
  <c r="C7" i="1"/>
  <c r="C8" i="1"/>
  <c r="C12" i="1"/>
  <c r="C10" i="1"/>
  <c r="C9" i="1"/>
  <c r="E17" i="1" l="1"/>
  <c r="O14" i="2"/>
  <c r="O13" i="2"/>
  <c r="O9" i="2"/>
  <c r="O12" i="2"/>
  <c r="O8" i="2"/>
  <c r="O11" i="2"/>
  <c r="O10" i="2"/>
  <c r="E12" i="1"/>
  <c r="E7" i="1"/>
  <c r="E13" i="1"/>
  <c r="E8" i="1"/>
  <c r="E11" i="1"/>
  <c r="E9" i="1"/>
</calcChain>
</file>

<file path=xl/sharedStrings.xml><?xml version="1.0" encoding="utf-8"?>
<sst xmlns="http://schemas.openxmlformats.org/spreadsheetml/2006/main" count="632" uniqueCount="172">
  <si>
    <t>0-30% AMI</t>
  </si>
  <si>
    <t>30-50% AMI</t>
  </si>
  <si>
    <t>50-80% AMI</t>
  </si>
  <si>
    <t>80-100% AMI</t>
  </si>
  <si>
    <t>100-120% AMI</t>
  </si>
  <si>
    <t>120%+ AMI</t>
  </si>
  <si>
    <t>Source: 2011-2015 American Community Survey, 5-year file, Public Use Microdata Sample (PUMS)</t>
  </si>
  <si>
    <t>Total</t>
  </si>
  <si>
    <t>Income Group</t>
  </si>
  <si>
    <t>All Households</t>
  </si>
  <si>
    <t>Montgomery County, Maryland</t>
  </si>
  <si>
    <t>55 to 64</t>
  </si>
  <si>
    <t>65 to 74</t>
  </si>
  <si>
    <t>75 to 84</t>
  </si>
  <si>
    <t>No.</t>
  </si>
  <si>
    <t>%</t>
  </si>
  <si>
    <t>Household Income (2015 $s)</t>
  </si>
  <si>
    <t>Note: AMI = Area Median Income. In FY2015, the AMI for a family of 4 in Montgomery County was $109,200.</t>
  </si>
  <si>
    <t>85 and Older</t>
  </si>
  <si>
    <t>55 and Older</t>
  </si>
  <si>
    <t>Older Adult Households (By Age of Household Head)</t>
  </si>
  <si>
    <t>Older Adult Households (Age 55 and Older)</t>
  </si>
  <si>
    <t>All Older Adult Households</t>
  </si>
  <si>
    <t>Older Adult Households (By Race/Ethnicity of Household Head)</t>
  </si>
  <si>
    <t>White</t>
  </si>
  <si>
    <t>Black</t>
  </si>
  <si>
    <t>Asian</t>
  </si>
  <si>
    <t>Hispanic</t>
  </si>
  <si>
    <t>Other/2+ Races</t>
  </si>
  <si>
    <t>Notes: AMI = Area Median Income. In FY2015, the AMI for a family of 4 in Montgomery County was $109,200.</t>
  </si>
  <si>
    <r>
      <t xml:space="preserve">         </t>
    </r>
    <r>
      <rPr>
        <sz val="9"/>
        <color theme="1"/>
        <rFont val="Calibri"/>
        <family val="2"/>
        <scheme val="minor"/>
      </rPr>
      <t>White, Black and Asian refer to individuals who are non-Hispanic</t>
    </r>
  </si>
  <si>
    <t>Housing Tenure</t>
  </si>
  <si>
    <t>Rent</t>
  </si>
  <si>
    <t>Occupy without payment of rent</t>
  </si>
  <si>
    <t>Own, with a mortgage</t>
  </si>
  <si>
    <t>Own, free and clear</t>
  </si>
  <si>
    <t>Housing Unit or Group Quarters</t>
  </si>
  <si>
    <t>Housing unit</t>
  </si>
  <si>
    <t>Institutional group quarters</t>
  </si>
  <si>
    <t>Noninstitutional group quarters</t>
  </si>
  <si>
    <t>All Residents</t>
  </si>
  <si>
    <t>Older Adults</t>
  </si>
  <si>
    <t>Note: Institutional group quarters include correctional facilities, nursing homes and mental hospitals. Non-institutional group quarters include college dorms, military barracks, group homes, missions and shelters.</t>
  </si>
  <si>
    <t>A housing unit may be a house, an apartment, a mobile home, a group of rooms or a single room that is occupied (or, if vacant, intended for occupancy) as separate living quarters. Separate living quarters are those in which the occupants live separately from any other individuals in the building and which have direct access from outside the building or through a common hall.</t>
  </si>
  <si>
    <t>A group quarters is a place where people live or stay, in a group living arrangement, that is owned or managed by an entity or organization providing housing and/or services for the residents. This is not a typical household-type living arrangement. These services may include custodial or medical care as well as other types of assistance, and residency is commonly restricted to those receiving these services. People living in group quarters are usually not related to each other. Group quarters include such places as college residence halls, residential treatment centers, skilled nursing facilities, group homes, military barracks, correctional facilities, and workers’ dormitories.</t>
  </si>
  <si>
    <t>Independent living and assisted living residences are generally not considered group quarters.</t>
  </si>
  <si>
    <t>Source: U.S. Census Bureau</t>
  </si>
  <si>
    <t>More on housing units and group quarters:</t>
  </si>
  <si>
    <t>Older Adults (Age 55 and Older)</t>
  </si>
  <si>
    <t>All Older Adults</t>
  </si>
  <si>
    <t xml:space="preserve">Older Adults By Race/Ethnicity </t>
  </si>
  <si>
    <t>Institutional group quarters include correctional facilities, nursing homes and mental hospitals. Non-institutional group quarters include college dorms, military barracks, group homes, missions and shelters.</t>
  </si>
  <si>
    <t>Housing Tenure by Race/Ethnicity</t>
  </si>
  <si>
    <t>Housing Unit or Group Quarters by Race/Ethnicity</t>
  </si>
  <si>
    <t>Household Income (2015 $s) by Race/Ethnicity</t>
  </si>
  <si>
    <t>Housing Tenure by Household Income (2015 $s)</t>
  </si>
  <si>
    <t>Older Adult Households By Household Income as a Percent of AMI</t>
  </si>
  <si>
    <t>100%+ AMI</t>
  </si>
  <si>
    <t>Notes: White, Black and Asian refer to individuals who are non-Hispanic</t>
  </si>
  <si>
    <t>Notes:  White, Black and Asian refer to individuals who are non-Hispanic</t>
  </si>
  <si>
    <t>&lt;50% AMI</t>
  </si>
  <si>
    <t>50 to 100% AMI</t>
  </si>
  <si>
    <t>Yes, a multigenerational household</t>
  </si>
  <si>
    <t>Not a multigenerational household</t>
  </si>
  <si>
    <t>Living in Mulitgenerational Households</t>
  </si>
  <si>
    <t xml:space="preserve">Older Adults </t>
  </si>
  <si>
    <t>Older Adults By Race/Ethnicity</t>
  </si>
  <si>
    <t>Type of Disability</t>
  </si>
  <si>
    <t>Self-care difficulty</t>
  </si>
  <si>
    <t>Hearing difficulty</t>
  </si>
  <si>
    <t>Vision difficulty</t>
  </si>
  <si>
    <t>Independent living difficulty</t>
  </si>
  <si>
    <t>Ambulatory difficulty</t>
  </si>
  <si>
    <t>Disability Status (Population age 55+)</t>
  </si>
  <si>
    <t>Cognitive difficulty</t>
  </si>
  <si>
    <t>Disability Status (Population age 55+) by Household Income</t>
  </si>
  <si>
    <t>Older Adults By Household Income as a Percent of AMI</t>
  </si>
  <si>
    <t>Notes: Individuals may have one or more disabilities. Numbers do not sum to the total.</t>
  </si>
  <si>
    <t>Self-care difficulty  Having difficulty bathing or dressing</t>
  </si>
  <si>
    <t>Hearing difficulty  deaf or having serious difficulty hearing</t>
  </si>
  <si>
    <t xml:space="preserve">Vision difficulty  blind or having serious difficulty seeing, even when wearing glasses </t>
  </si>
  <si>
    <t xml:space="preserve">Independent living difficulty  Because of a physical, mental, or emotional problem, having difficulty doing errands alone such as visiting a doctor’s office or shopping </t>
  </si>
  <si>
    <t>Ambulatory difficulty  Having serious difficulty walking or climbing stairs</t>
  </si>
  <si>
    <t>Cognitive difficulty  Because of a physical, mental, or emotional problem, having difficulty remembering, concentrating, or making decisions</t>
  </si>
  <si>
    <t>Individuals may have one or more disabilities. Numbers do not sum to the total.</t>
  </si>
  <si>
    <t>Housing Cost Burden</t>
  </si>
  <si>
    <t>Share of Income Spent on</t>
  </si>
  <si>
    <t>Housing Costs</t>
  </si>
  <si>
    <t>Less than 30%</t>
  </si>
  <si>
    <t>30% or More (Cost Burdened)</t>
  </si>
  <si>
    <t>50% of More (Severely Cost Burdened)</t>
  </si>
  <si>
    <t>Frederick County, MD</t>
  </si>
  <si>
    <t>Prince George's County, MD</t>
  </si>
  <si>
    <t>Fairfax County, VA</t>
  </si>
  <si>
    <t>Arlington County, VA</t>
  </si>
  <si>
    <t>Montgomery County, MD</t>
  </si>
  <si>
    <t>Howard County, MD</t>
  </si>
  <si>
    <t>Population (2016)</t>
  </si>
  <si>
    <t>Age</t>
  </si>
  <si>
    <t>Under 18</t>
  </si>
  <si>
    <t>18 to 24</t>
  </si>
  <si>
    <t>25 to 34</t>
  </si>
  <si>
    <t>35 to 44</t>
  </si>
  <si>
    <t>45 to 54</t>
  </si>
  <si>
    <t>85+</t>
  </si>
  <si>
    <t>Total Population</t>
  </si>
  <si>
    <t>Total 55+ Population</t>
  </si>
  <si>
    <t>Source: 2016 American Community Survey, 1-year file, accessed via American FactFinder 11/27/2017</t>
  </si>
  <si>
    <t>Change</t>
  </si>
  <si>
    <t>% Change</t>
  </si>
  <si>
    <t>Source: 2006 and 2016 American Community Survey, 1-year files, accessed via American FactFinder 11/27/2017</t>
  </si>
  <si>
    <t>Older Adult (55+) Population</t>
  </si>
  <si>
    <t xml:space="preserve">Population Change, 2006 - 2016 </t>
  </si>
  <si>
    <t>to Total  Pop</t>
  </si>
  <si>
    <t>Growth of 55+ Pop</t>
  </si>
  <si>
    <t>Total 65+ Population</t>
  </si>
  <si>
    <t>Washington DC Metro Area</t>
  </si>
  <si>
    <t>Baltimore Metro Area</t>
  </si>
  <si>
    <t>All Residents (age 1+)</t>
  </si>
  <si>
    <t>Prior Residence a Year Ago</t>
  </si>
  <si>
    <t>Elsewhere in Montgomery County</t>
  </si>
  <si>
    <t>Outside of Montgomery County</t>
  </si>
  <si>
    <t>Same residence</t>
  </si>
  <si>
    <t>Year Moved into Housing Unit</t>
  </si>
  <si>
    <t>Source: 2011-2015 American Community Survey, 5-year file, Public Use Microdata Sample (PUMS). Household population only; no group quarters.</t>
  </si>
  <si>
    <t>2 to 4 years ago</t>
  </si>
  <si>
    <t>5 to 9 years ago</t>
  </si>
  <si>
    <t>10 to 19 years ago</t>
  </si>
  <si>
    <t>20 to 29 years ago</t>
  </si>
  <si>
    <t>30+ years ago</t>
  </si>
  <si>
    <t>12 months or less</t>
  </si>
  <si>
    <t>13 to 23 months</t>
  </si>
  <si>
    <t>Household Size</t>
  </si>
  <si>
    <t>1-person</t>
  </si>
  <si>
    <t>2-person</t>
  </si>
  <si>
    <t xml:space="preserve">3-person </t>
  </si>
  <si>
    <t>4+ person</t>
  </si>
  <si>
    <t>The U.S. Census Bureau defines multigenerational families as those consisting of more than two generations living under the same roof.</t>
  </si>
  <si>
    <t xml:space="preserve">Source: 2011-2015 American Community Survey, 5-year file, Public Use Microdata Sample (PUMS). </t>
  </si>
  <si>
    <t xml:space="preserve">White </t>
  </si>
  <si>
    <t>Black or African American</t>
  </si>
  <si>
    <t>Asian or Pacific Islander</t>
  </si>
  <si>
    <t>Other or Multiracial</t>
  </si>
  <si>
    <t>Hispanic or Latino</t>
  </si>
  <si>
    <r>
      <t>Race/Ethnicity</t>
    </r>
    <r>
      <rPr>
        <b/>
        <vertAlign val="superscript"/>
        <sz val="11"/>
        <color theme="1"/>
        <rFont val="Calibri"/>
        <family val="2"/>
        <scheme val="minor"/>
      </rPr>
      <t>a</t>
    </r>
  </si>
  <si>
    <r>
      <rPr>
        <vertAlign val="superscript"/>
        <sz val="9"/>
        <color theme="1"/>
        <rFont val="Calibri"/>
        <family val="2"/>
        <scheme val="minor"/>
      </rPr>
      <t>a</t>
    </r>
    <r>
      <rPr>
        <sz val="9"/>
        <color theme="1"/>
        <rFont val="Calibri"/>
        <family val="2"/>
        <scheme val="minor"/>
      </rPr>
      <t xml:space="preserve"> All race categories are non-Hispanic, and therefore the race/ethnicity groups are mutually exclusive</t>
    </r>
  </si>
  <si>
    <t>Labor Force Status (population age 16+)</t>
  </si>
  <si>
    <t>In the labor force</t>
  </si>
  <si>
    <t>Not in the labor force</t>
  </si>
  <si>
    <t>All Residents     (age 16+)</t>
  </si>
  <si>
    <t>Housing Type</t>
  </si>
  <si>
    <t>Single-family detached</t>
  </si>
  <si>
    <t>Single-family attached/townhome</t>
  </si>
  <si>
    <t>Small multifamily building (&lt;20 units)</t>
  </si>
  <si>
    <t>Large multifamily building (20+ units)</t>
  </si>
  <si>
    <t>Other (e.g. boat, RV)</t>
  </si>
  <si>
    <t>Housing Cost Burden by Household Income (Older Adult Households- Age 55+)</t>
  </si>
  <si>
    <t>&lt;30% AMI</t>
  </si>
  <si>
    <t>30 to 50% AMI</t>
  </si>
  <si>
    <t>50 to 80% AMI</t>
  </si>
  <si>
    <t>80 to 100% AMI</t>
  </si>
  <si>
    <t>Household Income (Percent of Area Median Income)</t>
  </si>
  <si>
    <t>Own, with a  mortgage</t>
  </si>
  <si>
    <r>
      <t>Cost Burden by Housing Tenure (Older Adult Households - Age 55+)</t>
    </r>
    <r>
      <rPr>
        <b/>
        <vertAlign val="superscript"/>
        <sz val="11"/>
        <color theme="1"/>
        <rFont val="Calibri"/>
        <family val="2"/>
        <scheme val="minor"/>
      </rPr>
      <t>a</t>
    </r>
  </si>
  <si>
    <r>
      <rPr>
        <vertAlign val="superscript"/>
        <sz val="9"/>
        <color theme="1"/>
        <rFont val="Calibri"/>
        <family val="2"/>
        <scheme val="minor"/>
      </rPr>
      <t>a</t>
    </r>
    <r>
      <rPr>
        <sz val="9"/>
        <color theme="1"/>
        <rFont val="Calibri"/>
        <family val="2"/>
        <scheme val="minor"/>
      </rPr>
      <t xml:space="preserve"> Cost burden is not calculated for individuals that do not pay rent.</t>
    </r>
  </si>
  <si>
    <t>Owners that own their homes free and clear</t>
  </si>
  <si>
    <t>"Overhoused" Older Adult Households (age 55+)</t>
  </si>
  <si>
    <t># of people in household</t>
  </si>
  <si>
    <t>Number of bedrooms in home</t>
  </si>
  <si>
    <t>5+</t>
  </si>
  <si>
    <t>indicates potentially "overhoused" older adult households</t>
  </si>
  <si>
    <t>Non-White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</si>
</sst>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9"/>
      <color rgb="FF000000"/>
      <name val="Calibri"/>
      <family val="2"/>
      <scheme val="minor"/>
    </font>
    <font>
      <sz val="10"/>
      <color theme="1"/>
      <name val="Calibri"/>
      <family val="2"/>
      <scheme val="minor"/>
    </font>
    <font>
      <b/>
      <vertAlign val="superscript"/>
      <sz val="11"/>
      <color theme="1"/>
      <name val="Calibri"/>
      <family val="2"/>
      <scheme val="minor"/>
    </font>
    <font>
      <vertAlign val="superscript"/>
      <sz val="9"/>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3" fillId="0" borderId="0" xfId="0" applyFont="1"/>
    <xf numFmtId="3" fontId="0" fillId="0" borderId="0" xfId="0" applyNumberFormat="1"/>
    <xf numFmtId="164" fontId="0" fillId="0" borderId="0" xfId="1" applyNumberFormat="1" applyFont="1"/>
    <xf numFmtId="0" fontId="2" fillId="0" borderId="0" xfId="0" applyFont="1"/>
    <xf numFmtId="0" fontId="2" fillId="0" borderId="0" xfId="0" applyFont="1" applyBorder="1"/>
    <xf numFmtId="0" fontId="2" fillId="0" borderId="1" xfId="0" applyFont="1" applyBorder="1"/>
    <xf numFmtId="0" fontId="2" fillId="0" borderId="1" xfId="0" applyFont="1" applyBorder="1" applyAlignment="1">
      <alignment horizontal="right"/>
    </xf>
    <xf numFmtId="0" fontId="2" fillId="0" borderId="2" xfId="0" applyFont="1" applyBorder="1"/>
    <xf numFmtId="3" fontId="2" fillId="0" borderId="1" xfId="0" applyNumberFormat="1" applyFont="1" applyBorder="1"/>
    <xf numFmtId="164" fontId="2" fillId="0" borderId="1" xfId="1" applyNumberFormat="1" applyFont="1" applyBorder="1"/>
    <xf numFmtId="0" fontId="4" fillId="0" borderId="0" xfId="0" applyFont="1"/>
    <xf numFmtId="0" fontId="2" fillId="0" borderId="0" xfId="0" applyFont="1" applyBorder="1" applyAlignment="1">
      <alignment horizontal="center"/>
    </xf>
    <xf numFmtId="0" fontId="2" fillId="0" borderId="2" xfId="0" applyFont="1" applyBorder="1" applyAlignment="1"/>
    <xf numFmtId="0" fontId="0" fillId="0" borderId="0" xfId="0" quotePrefix="1"/>
    <xf numFmtId="0" fontId="2" fillId="0" borderId="0" xfId="0" applyFont="1" applyBorder="1" applyAlignment="1">
      <alignment horizontal="center"/>
    </xf>
    <xf numFmtId="0" fontId="2" fillId="0" borderId="2" xfId="0" applyFont="1" applyBorder="1" applyAlignment="1">
      <alignment horizontal="center"/>
    </xf>
    <xf numFmtId="0" fontId="6" fillId="0" borderId="0" xfId="0" applyFont="1" applyBorder="1"/>
    <xf numFmtId="0" fontId="6" fillId="0" borderId="1" xfId="0" applyFont="1" applyBorder="1"/>
    <xf numFmtId="0" fontId="0" fillId="0" borderId="0" xfId="0" applyAlignment="1">
      <alignment horizontal="center"/>
    </xf>
    <xf numFmtId="0" fontId="0" fillId="0" borderId="0" xfId="0" applyAlignment="1">
      <alignment horizontal="right"/>
    </xf>
    <xf numFmtId="0" fontId="0" fillId="0" borderId="1" xfId="0" applyBorder="1"/>
    <xf numFmtId="0" fontId="0" fillId="0" borderId="3" xfId="0" applyBorder="1"/>
    <xf numFmtId="3" fontId="0" fillId="0" borderId="3" xfId="0" applyNumberFormat="1" applyBorder="1"/>
    <xf numFmtId="164" fontId="0" fillId="0" borderId="3" xfId="1" applyNumberFormat="1" applyFont="1" applyBorder="1"/>
    <xf numFmtId="0" fontId="0" fillId="0" borderId="2" xfId="0" applyFont="1" applyBorder="1"/>
    <xf numFmtId="0" fontId="0" fillId="0" borderId="1" xfId="0" applyFont="1" applyBorder="1"/>
    <xf numFmtId="3" fontId="0" fillId="0" borderId="1" xfId="0" applyNumberFormat="1" applyBorder="1"/>
    <xf numFmtId="164" fontId="0" fillId="0" borderId="1" xfId="1" applyNumberFormat="1" applyFont="1" applyBorder="1"/>
    <xf numFmtId="165" fontId="0" fillId="0" borderId="0" xfId="0" applyNumberFormat="1" applyAlignment="1">
      <alignment horizontal="center"/>
    </xf>
    <xf numFmtId="0" fontId="3" fillId="0" borderId="0" xfId="0" applyFont="1" applyAlignment="1">
      <alignment horizontal="center"/>
    </xf>
    <xf numFmtId="0" fontId="2" fillId="0" borderId="1" xfId="0" applyFont="1" applyBorder="1" applyAlignment="1">
      <alignment horizontal="center"/>
    </xf>
    <xf numFmtId="165" fontId="0" fillId="0" borderId="1" xfId="0" applyNumberForma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xf>
    <xf numFmtId="0" fontId="0" fillId="0" borderId="3" xfId="0" applyFill="1" applyBorder="1"/>
    <xf numFmtId="164" fontId="0" fillId="0" borderId="0" xfId="0" applyNumberFormat="1"/>
    <xf numFmtId="0" fontId="2" fillId="0" borderId="0" xfId="0" applyFont="1" applyBorder="1" applyAlignment="1">
      <alignment horizontal="center"/>
    </xf>
    <xf numFmtId="0" fontId="2" fillId="0" borderId="0" xfId="0" applyFont="1" applyBorder="1" applyAlignment="1">
      <alignment horizontal="center"/>
    </xf>
    <xf numFmtId="3" fontId="2" fillId="0" borderId="0" xfId="0" applyNumberFormat="1" applyFont="1"/>
    <xf numFmtId="3" fontId="4" fillId="0" borderId="0" xfId="0" applyNumberFormat="1" applyFont="1"/>
    <xf numFmtId="3" fontId="0" fillId="2" borderId="0" xfId="0" applyNumberFormat="1" applyFill="1"/>
    <xf numFmtId="0" fontId="0" fillId="2" borderId="0" xfId="0" applyFill="1"/>
    <xf numFmtId="0" fontId="4" fillId="0" borderId="2" xfId="0" applyFont="1" applyFill="1" applyBorder="1"/>
    <xf numFmtId="0" fontId="0" fillId="0" borderId="2" xfId="0" applyFill="1" applyBorder="1"/>
    <xf numFmtId="0" fontId="0" fillId="0" borderId="1" xfId="0" applyFill="1" applyBorder="1" applyAlignment="1">
      <alignment horizontal="center" wrapText="1"/>
    </xf>
    <xf numFmtId="0" fontId="2" fillId="0" borderId="1" xfId="0" applyFont="1" applyFill="1" applyBorder="1" applyAlignment="1">
      <alignment horizontal="center"/>
    </xf>
    <xf numFmtId="3" fontId="0" fillId="0" borderId="0" xfId="0" applyNumberFormat="1" applyFill="1"/>
    <xf numFmtId="0" fontId="0" fillId="0" borderId="0" xfId="0" applyFill="1"/>
    <xf numFmtId="0" fontId="0" fillId="0" borderId="3" xfId="0" applyBorder="1" applyAlignment="1">
      <alignment horizontal="center" wrapText="1"/>
    </xf>
    <xf numFmtId="0" fontId="2" fillId="0" borderId="2"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wrapText="1"/>
    </xf>
    <xf numFmtId="0" fontId="5" fillId="0" borderId="0" xfId="0" applyFont="1" applyAlignment="1">
      <alignment horizontal="left" wrapText="1"/>
    </xf>
    <xf numFmtId="0" fontId="2" fillId="0" borderId="2" xfId="0" applyFont="1" applyBorder="1" applyAlignment="1">
      <alignment horizontal="center" wrapText="1"/>
    </xf>
    <xf numFmtId="0" fontId="2" fillId="0" borderId="0" xfId="0" applyFont="1" applyAlignment="1">
      <alignment horizontal="center"/>
    </xf>
    <xf numFmtId="0" fontId="0" fillId="0" borderId="2" xfId="0"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R17"/>
  <sheetViews>
    <sheetView tabSelected="1" workbookViewId="0">
      <pane xSplit="1" ySplit="3" topLeftCell="B4" activePane="bottomRight" state="frozen"/>
      <selection pane="topRight" activeCell="B1" sqref="B1"/>
      <selection pane="bottomLeft" activeCell="A4" sqref="A4"/>
      <selection pane="bottomRight" activeCell="D21" sqref="D21"/>
    </sheetView>
  </sheetViews>
  <sheetFormatPr defaultRowHeight="15" x14ac:dyDescent="0.25"/>
  <cols>
    <col min="1" max="1" width="19.140625" customWidth="1"/>
    <col min="2" max="2" width="9.8554687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8.85546875" customWidth="1"/>
    <col min="11" max="11" width="7.28515625" customWidth="1"/>
    <col min="12" max="12" width="8.140625" customWidth="1"/>
    <col min="13" max="13" width="7.85546875" customWidth="1"/>
    <col min="14" max="14" width="1.85546875" customWidth="1"/>
  </cols>
  <sheetData>
    <row r="1" spans="1:18" x14ac:dyDescent="0.25">
      <c r="A1" s="4" t="s">
        <v>97</v>
      </c>
    </row>
    <row r="3" spans="1:18" ht="43.35" customHeight="1" x14ac:dyDescent="0.25">
      <c r="A3" s="22"/>
      <c r="B3" s="49" t="s">
        <v>95</v>
      </c>
      <c r="C3" s="49"/>
      <c r="D3" s="49" t="s">
        <v>96</v>
      </c>
      <c r="E3" s="49"/>
      <c r="F3" s="49" t="s">
        <v>91</v>
      </c>
      <c r="G3" s="49"/>
      <c r="H3" s="49" t="s">
        <v>92</v>
      </c>
      <c r="I3" s="49"/>
      <c r="J3" s="49" t="s">
        <v>93</v>
      </c>
      <c r="K3" s="49"/>
      <c r="L3" s="49" t="s">
        <v>94</v>
      </c>
      <c r="M3" s="49"/>
      <c r="O3" s="49" t="s">
        <v>116</v>
      </c>
      <c r="P3" s="49"/>
      <c r="Q3" s="49" t="s">
        <v>117</v>
      </c>
      <c r="R3" s="49"/>
    </row>
    <row r="4" spans="1:18" x14ac:dyDescent="0.25">
      <c r="A4" t="s">
        <v>98</v>
      </c>
      <c r="B4" s="20" t="s">
        <v>14</v>
      </c>
      <c r="C4" s="20" t="s">
        <v>15</v>
      </c>
      <c r="D4" s="20" t="s">
        <v>14</v>
      </c>
      <c r="E4" s="20" t="s">
        <v>15</v>
      </c>
      <c r="F4" s="20" t="s">
        <v>14</v>
      </c>
      <c r="G4" s="20" t="s">
        <v>15</v>
      </c>
      <c r="H4" s="20" t="s">
        <v>14</v>
      </c>
      <c r="I4" s="20" t="s">
        <v>15</v>
      </c>
      <c r="J4" s="20" t="s">
        <v>14</v>
      </c>
      <c r="K4" s="20" t="s">
        <v>15</v>
      </c>
      <c r="L4" s="20" t="s">
        <v>14</v>
      </c>
      <c r="M4" s="20" t="s">
        <v>15</v>
      </c>
      <c r="O4" s="20" t="s">
        <v>14</v>
      </c>
      <c r="P4" s="20" t="s">
        <v>15</v>
      </c>
      <c r="Q4" s="20" t="s">
        <v>14</v>
      </c>
      <c r="R4" s="20" t="s">
        <v>15</v>
      </c>
    </row>
    <row r="5" spans="1:18" x14ac:dyDescent="0.25">
      <c r="A5" t="s">
        <v>99</v>
      </c>
      <c r="B5" s="2">
        <v>244297</v>
      </c>
      <c r="C5" s="3">
        <f>B5/B$14</f>
        <v>0.23403166890674351</v>
      </c>
      <c r="D5" s="2">
        <v>78007</v>
      </c>
      <c r="E5" s="3">
        <f>D5/D$14</f>
        <v>0.24589812535265876</v>
      </c>
      <c r="F5" s="2">
        <v>58198</v>
      </c>
      <c r="G5" s="3">
        <f>F5/F$14</f>
        <v>0.2350570093420197</v>
      </c>
      <c r="H5" s="2">
        <v>203605</v>
      </c>
      <c r="I5" s="3">
        <f>H5/H$14</f>
        <v>0.22422248138591641</v>
      </c>
      <c r="J5" s="2">
        <v>270910</v>
      </c>
      <c r="K5" s="3">
        <f>J5/J$14</f>
        <v>0.23792168283198026</v>
      </c>
      <c r="L5" s="2">
        <v>40880</v>
      </c>
      <c r="M5" s="3">
        <f>L5/L$14</f>
        <v>0.17770049989132797</v>
      </c>
      <c r="O5" s="2">
        <v>1420227</v>
      </c>
      <c r="P5" s="3">
        <f>O5/O$14</f>
        <v>0.23155049472149253</v>
      </c>
      <c r="Q5" s="2">
        <v>617331</v>
      </c>
      <c r="R5" s="3">
        <f>Q5/Q$14</f>
        <v>0.22056310975152257</v>
      </c>
    </row>
    <row r="6" spans="1:18" x14ac:dyDescent="0.25">
      <c r="A6" t="s">
        <v>100</v>
      </c>
      <c r="B6" s="2">
        <v>83894</v>
      </c>
      <c r="C6" s="3">
        <f t="shared" ref="C6:E16" si="0">B6/B$14</f>
        <v>8.0368784026256315E-2</v>
      </c>
      <c r="D6" s="2">
        <v>26721</v>
      </c>
      <c r="E6" s="3">
        <f t="shared" si="0"/>
        <v>8.4231463939754059E-2</v>
      </c>
      <c r="F6" s="2">
        <v>21427</v>
      </c>
      <c r="G6" s="3">
        <f t="shared" ref="G6" si="1">F6/F$14</f>
        <v>8.6541917921087605E-2</v>
      </c>
      <c r="H6" s="2">
        <v>92616</v>
      </c>
      <c r="I6" s="3">
        <f t="shared" ref="I6" si="2">H6/H$14</f>
        <v>0.10199449589174152</v>
      </c>
      <c r="J6" s="2">
        <v>94919</v>
      </c>
      <c r="K6" s="3">
        <f t="shared" ref="K6" si="3">J6/J$14</f>
        <v>8.33608512521824E-2</v>
      </c>
      <c r="L6" s="2">
        <v>18392</v>
      </c>
      <c r="M6" s="3">
        <f t="shared" ref="M6" si="4">L6/L$14</f>
        <v>7.9947837426646379E-2</v>
      </c>
      <c r="O6" s="2">
        <v>550089</v>
      </c>
      <c r="P6" s="3">
        <f t="shared" ref="P6:P16" si="5">O6/O$14</f>
        <v>8.9685226439753019E-2</v>
      </c>
      <c r="Q6" s="2">
        <v>253565</v>
      </c>
      <c r="R6" s="3">
        <f t="shared" ref="R6:R16" si="6">Q6/Q$14</f>
        <v>9.0594972428316128E-2</v>
      </c>
    </row>
    <row r="7" spans="1:18" x14ac:dyDescent="0.25">
      <c r="A7" t="s">
        <v>101</v>
      </c>
      <c r="B7" s="2">
        <v>134705</v>
      </c>
      <c r="C7" s="3">
        <f t="shared" si="0"/>
        <v>0.12904471180605118</v>
      </c>
      <c r="D7" s="2">
        <v>37341</v>
      </c>
      <c r="E7" s="3">
        <f t="shared" si="0"/>
        <v>0.11770843512497124</v>
      </c>
      <c r="F7" s="2">
        <v>30761</v>
      </c>
      <c r="G7" s="3">
        <f t="shared" ref="G7" si="7">F7/F$14</f>
        <v>0.12424118808842001</v>
      </c>
      <c r="H7" s="2">
        <v>134627</v>
      </c>
      <c r="I7" s="3">
        <f t="shared" ref="I7" si="8">H7/H$14</f>
        <v>0.14825962035088414</v>
      </c>
      <c r="J7" s="2">
        <v>152599</v>
      </c>
      <c r="K7" s="3">
        <f t="shared" ref="K7" si="9">J7/J$14</f>
        <v>0.13401724143987803</v>
      </c>
      <c r="L7" s="2">
        <v>56669</v>
      </c>
      <c r="M7" s="3">
        <f t="shared" ref="M7" si="10">L7/L$14</f>
        <v>0.24633340578135188</v>
      </c>
      <c r="O7" s="2">
        <v>914453</v>
      </c>
      <c r="P7" s="3">
        <f t="shared" si="5"/>
        <v>0.14909028243340888</v>
      </c>
      <c r="Q7" s="2">
        <v>404493</v>
      </c>
      <c r="R7" s="3">
        <f t="shared" si="6"/>
        <v>0.1445192837436037</v>
      </c>
    </row>
    <row r="8" spans="1:18" x14ac:dyDescent="0.25">
      <c r="A8" t="s">
        <v>102</v>
      </c>
      <c r="B8" s="2">
        <v>143552</v>
      </c>
      <c r="C8" s="3">
        <f t="shared" si="0"/>
        <v>0.1375199619107105</v>
      </c>
      <c r="D8" s="2">
        <v>44924</v>
      </c>
      <c r="E8" s="3">
        <f t="shared" si="0"/>
        <v>0.14161200127351189</v>
      </c>
      <c r="F8" s="2">
        <v>32104</v>
      </c>
      <c r="G8" s="3">
        <f t="shared" ref="G8" si="11">F8/F$14</f>
        <v>0.12966545633726589</v>
      </c>
      <c r="H8" s="2">
        <v>121578</v>
      </c>
      <c r="I8" s="3">
        <f t="shared" ref="I8" si="12">H8/H$14</f>
        <v>0.13388925046996364</v>
      </c>
      <c r="J8" s="2">
        <v>165011</v>
      </c>
      <c r="K8" s="3">
        <f t="shared" ref="K8" si="13">J8/J$14</f>
        <v>0.14491785022992099</v>
      </c>
      <c r="L8" s="2">
        <v>38998</v>
      </c>
      <c r="M8" s="3">
        <f t="shared" ref="M8" si="14">L8/L$14</f>
        <v>0.16951966963703544</v>
      </c>
      <c r="O8" s="2">
        <v>881476</v>
      </c>
      <c r="P8" s="3">
        <f t="shared" si="5"/>
        <v>0.14371378933446721</v>
      </c>
      <c r="Q8" s="2">
        <v>348959</v>
      </c>
      <c r="R8" s="3">
        <f t="shared" si="6"/>
        <v>0.12467781824625941</v>
      </c>
    </row>
    <row r="9" spans="1:18" x14ac:dyDescent="0.25">
      <c r="A9" t="s">
        <v>103</v>
      </c>
      <c r="B9" s="2">
        <v>149474</v>
      </c>
      <c r="C9" s="3">
        <f t="shared" si="0"/>
        <v>0.14319312016998398</v>
      </c>
      <c r="D9" s="2">
        <v>48019</v>
      </c>
      <c r="E9" s="3">
        <f t="shared" si="0"/>
        <v>0.15136823722626586</v>
      </c>
      <c r="F9" s="2">
        <v>38559</v>
      </c>
      <c r="G9" s="3">
        <f t="shared" ref="G9" si="15">F9/F$14</f>
        <v>0.15573667863533003</v>
      </c>
      <c r="H9" s="2">
        <v>129344</v>
      </c>
      <c r="I9" s="3">
        <f t="shared" ref="I9" si="16">H9/H$14</f>
        <v>0.14244165237779019</v>
      </c>
      <c r="J9" s="2">
        <v>168561</v>
      </c>
      <c r="K9" s="3">
        <f t="shared" ref="K9" si="17">J9/J$14</f>
        <v>0.14803557188675731</v>
      </c>
      <c r="L9" s="2">
        <v>29675</v>
      </c>
      <c r="M9" s="3">
        <f t="shared" ref="M9" si="18">L9/L$14</f>
        <v>0.12899369702238644</v>
      </c>
      <c r="O9" s="2">
        <v>881563</v>
      </c>
      <c r="P9" s="3">
        <f t="shared" si="5"/>
        <v>0.1437279736113756</v>
      </c>
      <c r="Q9" s="2">
        <v>390364</v>
      </c>
      <c r="R9" s="3">
        <f t="shared" si="6"/>
        <v>0.13947120390040896</v>
      </c>
    </row>
    <row r="10" spans="1:18" x14ac:dyDescent="0.25">
      <c r="A10" t="s">
        <v>11</v>
      </c>
      <c r="B10" s="2">
        <v>136332</v>
      </c>
      <c r="C10" s="3">
        <f t="shared" si="0"/>
        <v>0.13060334545816837</v>
      </c>
      <c r="D10" s="2">
        <v>40811</v>
      </c>
      <c r="E10" s="3">
        <f t="shared" si="0"/>
        <v>0.12864676751788118</v>
      </c>
      <c r="F10" s="2">
        <v>32696</v>
      </c>
      <c r="G10" s="3">
        <f t="shared" ref="G10" si="19">F10/F$14</f>
        <v>0.1320564963993037</v>
      </c>
      <c r="H10" s="2">
        <v>114454</v>
      </c>
      <c r="I10" s="3">
        <f t="shared" ref="I10" si="20">H10/H$14</f>
        <v>0.12604385886664707</v>
      </c>
      <c r="J10" s="2">
        <v>145145</v>
      </c>
      <c r="K10" s="3">
        <f t="shared" ref="K10" si="21">J10/J$14</f>
        <v>0.12747090419197438</v>
      </c>
      <c r="L10" s="2">
        <v>23324</v>
      </c>
      <c r="M10" s="3">
        <f t="shared" ref="M10" si="22">L10/L$14</f>
        <v>0.10138665507498371</v>
      </c>
      <c r="O10" s="2">
        <v>739727</v>
      </c>
      <c r="P10" s="3">
        <f t="shared" si="5"/>
        <v>0.12060336327139641</v>
      </c>
      <c r="Q10" s="2">
        <v>371679</v>
      </c>
      <c r="R10" s="3">
        <f t="shared" si="6"/>
        <v>0.13279533357199971</v>
      </c>
    </row>
    <row r="11" spans="1:18" x14ac:dyDescent="0.25">
      <c r="A11" t="s">
        <v>12</v>
      </c>
      <c r="B11" s="2">
        <v>86306</v>
      </c>
      <c r="C11" s="3">
        <f t="shared" si="0"/>
        <v>8.2679432071066802E-2</v>
      </c>
      <c r="D11" s="2">
        <v>25896</v>
      </c>
      <c r="E11" s="3">
        <f t="shared" si="0"/>
        <v>8.1630851771410926E-2</v>
      </c>
      <c r="F11" s="2">
        <v>20527</v>
      </c>
      <c r="G11" s="3">
        <f t="shared" ref="G11" si="23">F11/F$14</f>
        <v>8.2906890799746349E-2</v>
      </c>
      <c r="H11" s="2">
        <v>71189</v>
      </c>
      <c r="I11" s="3">
        <f t="shared" ref="I11" si="24">H11/H$14</f>
        <v>7.8397751663181178E-2</v>
      </c>
      <c r="J11" s="2">
        <v>87428</v>
      </c>
      <c r="K11" s="3">
        <f t="shared" ref="K11" si="25">J11/J$14</f>
        <v>7.6782019440531438E-2</v>
      </c>
      <c r="L11" s="2">
        <v>13727</v>
      </c>
      <c r="M11" s="3">
        <f t="shared" ref="M11" si="26">L11/L$14</f>
        <v>5.9669637035427082E-2</v>
      </c>
      <c r="O11" s="2">
        <v>456083</v>
      </c>
      <c r="P11" s="3">
        <f t="shared" si="5"/>
        <v>7.4358707646075231E-2</v>
      </c>
      <c r="Q11" s="2">
        <v>241997</v>
      </c>
      <c r="R11" s="3">
        <f t="shared" si="6"/>
        <v>8.6461899484294821E-2</v>
      </c>
    </row>
    <row r="12" spans="1:18" x14ac:dyDescent="0.25">
      <c r="A12" t="s">
        <v>13</v>
      </c>
      <c r="B12" s="2">
        <v>44589</v>
      </c>
      <c r="C12" s="3">
        <f t="shared" si="0"/>
        <v>4.2715375485097185E-2</v>
      </c>
      <c r="D12" s="2">
        <v>10558</v>
      </c>
      <c r="E12" s="3">
        <f t="shared" si="0"/>
        <v>3.3281531240444723E-2</v>
      </c>
      <c r="F12" s="2">
        <v>8767</v>
      </c>
      <c r="G12" s="3">
        <f t="shared" ref="G12" si="27">F12/F$14</f>
        <v>3.5409203080887429E-2</v>
      </c>
      <c r="H12" s="2">
        <v>30759</v>
      </c>
      <c r="I12" s="3">
        <f t="shared" ref="I12" si="28">H12/H$14</f>
        <v>3.3873722673556164E-2</v>
      </c>
      <c r="J12" s="2">
        <v>37077</v>
      </c>
      <c r="K12" s="3">
        <f t="shared" ref="K12" si="29">J12/J$14</f>
        <v>3.2562187569160725E-2</v>
      </c>
      <c r="L12" s="2">
        <v>5107</v>
      </c>
      <c r="M12" s="3">
        <f t="shared" ref="M12" si="30">L12/L$14</f>
        <v>2.219952184307759E-2</v>
      </c>
      <c r="O12" s="2">
        <v>204266</v>
      </c>
      <c r="P12" s="3">
        <f t="shared" si="5"/>
        <v>3.3303051804240022E-2</v>
      </c>
      <c r="Q12" s="2">
        <v>114425</v>
      </c>
      <c r="R12" s="3">
        <f t="shared" si="6"/>
        <v>4.0882336758267399E-2</v>
      </c>
    </row>
    <row r="13" spans="1:18" x14ac:dyDescent="0.25">
      <c r="A13" t="s">
        <v>104</v>
      </c>
      <c r="B13" s="2">
        <v>20714</v>
      </c>
      <c r="C13" s="3">
        <f t="shared" si="0"/>
        <v>1.9843600165922157E-2</v>
      </c>
      <c r="D13" s="2">
        <v>4956</v>
      </c>
      <c r="E13" s="3">
        <f t="shared" si="0"/>
        <v>1.5622586553101349E-2</v>
      </c>
      <c r="F13" s="2">
        <v>4552</v>
      </c>
      <c r="G13" s="3">
        <f t="shared" ref="G13" si="31">F13/F$14</f>
        <v>1.8385159395939269E-2</v>
      </c>
      <c r="H13" s="2">
        <v>9877</v>
      </c>
      <c r="I13" s="3">
        <f t="shared" ref="I13" si="32">H13/H$14</f>
        <v>1.0877166320319719E-2</v>
      </c>
      <c r="J13" s="2">
        <v>17002</v>
      </c>
      <c r="K13" s="3">
        <f t="shared" ref="K13" si="33">J13/J$14</f>
        <v>1.4931691157614443E-2</v>
      </c>
      <c r="L13" s="2">
        <v>3278</v>
      </c>
      <c r="M13" s="3">
        <f t="shared" ref="M13" si="34">L13/L$14</f>
        <v>1.4249076287763529E-2</v>
      </c>
      <c r="O13" s="2">
        <v>85668</v>
      </c>
      <c r="P13" s="3">
        <f t="shared" si="5"/>
        <v>1.3967110737791088E-2</v>
      </c>
      <c r="Q13" s="2">
        <v>56073</v>
      </c>
      <c r="R13" s="3">
        <f t="shared" si="6"/>
        <v>2.0034042115327312E-2</v>
      </c>
    </row>
    <row r="14" spans="1:18" x14ac:dyDescent="0.25">
      <c r="A14" s="6" t="s">
        <v>105</v>
      </c>
      <c r="B14" s="9">
        <v>1043863</v>
      </c>
      <c r="C14" s="10">
        <f t="shared" si="0"/>
        <v>1</v>
      </c>
      <c r="D14" s="9">
        <v>317233</v>
      </c>
      <c r="E14" s="10">
        <f t="shared" si="0"/>
        <v>1</v>
      </c>
      <c r="F14" s="9">
        <v>247591</v>
      </c>
      <c r="G14" s="10">
        <f t="shared" ref="G14" si="35">F14/F$14</f>
        <v>1</v>
      </c>
      <c r="H14" s="9">
        <v>908049</v>
      </c>
      <c r="I14" s="10">
        <f t="shared" ref="I14" si="36">H14/H$14</f>
        <v>1</v>
      </c>
      <c r="J14" s="9">
        <v>1138652</v>
      </c>
      <c r="K14" s="10">
        <f t="shared" ref="K14" si="37">J14/J$14</f>
        <v>1</v>
      </c>
      <c r="L14" s="9">
        <v>230050</v>
      </c>
      <c r="M14" s="10">
        <f t="shared" ref="M14" si="38">L14/L$14</f>
        <v>1</v>
      </c>
      <c r="O14" s="9">
        <v>6133552</v>
      </c>
      <c r="P14" s="10">
        <f t="shared" si="5"/>
        <v>1</v>
      </c>
      <c r="Q14" s="9">
        <v>2798886</v>
      </c>
      <c r="R14" s="10">
        <f t="shared" si="6"/>
        <v>1</v>
      </c>
    </row>
    <row r="15" spans="1:18" x14ac:dyDescent="0.25">
      <c r="A15" s="22" t="s">
        <v>106</v>
      </c>
      <c r="B15" s="23">
        <v>287941</v>
      </c>
      <c r="C15" s="24">
        <f t="shared" si="0"/>
        <v>0.2758417531802545</v>
      </c>
      <c r="D15" s="23">
        <v>82221</v>
      </c>
      <c r="E15" s="24">
        <f t="shared" si="0"/>
        <v>0.25918173708283815</v>
      </c>
      <c r="F15" s="23">
        <v>66542</v>
      </c>
      <c r="G15" s="24">
        <f t="shared" ref="G15" si="39">F15/F$14</f>
        <v>0.26875774967587673</v>
      </c>
      <c r="H15" s="23">
        <v>226279</v>
      </c>
      <c r="I15" s="24">
        <f t="shared" ref="I15" si="40">H15/H$14</f>
        <v>0.24919249952370412</v>
      </c>
      <c r="J15" s="23">
        <v>286652</v>
      </c>
      <c r="K15" s="24">
        <f t="shared" ref="K15" si="41">J15/J$14</f>
        <v>0.25174680235928099</v>
      </c>
      <c r="L15" s="23">
        <v>45436</v>
      </c>
      <c r="M15" s="24">
        <f t="shared" ref="E15:M16" si="42">L15/L$14</f>
        <v>0.1975048902412519</v>
      </c>
      <c r="O15" s="23">
        <f>SUM(O10:O13)</f>
        <v>1485744</v>
      </c>
      <c r="P15" s="24">
        <f t="shared" si="5"/>
        <v>0.24223223345950276</v>
      </c>
      <c r="Q15" s="23">
        <f>SUM(Q10:Q13)</f>
        <v>784174</v>
      </c>
      <c r="R15" s="24">
        <f t="shared" si="6"/>
        <v>0.28017361192988927</v>
      </c>
    </row>
    <row r="16" spans="1:18" x14ac:dyDescent="0.25">
      <c r="A16" s="35" t="s">
        <v>115</v>
      </c>
      <c r="B16" s="23">
        <f>SUM(B11:B13)</f>
        <v>151609</v>
      </c>
      <c r="C16" s="24">
        <f t="shared" si="0"/>
        <v>0.14523840772208613</v>
      </c>
      <c r="D16" s="23">
        <f>SUM(D11:D13)</f>
        <v>41410</v>
      </c>
      <c r="E16" s="24">
        <f t="shared" si="42"/>
        <v>0.130534969564957</v>
      </c>
      <c r="F16" s="23">
        <f>SUM(F11:F13)</f>
        <v>33846</v>
      </c>
      <c r="G16" s="24">
        <f t="shared" si="42"/>
        <v>0.13670125327657306</v>
      </c>
      <c r="H16" s="23">
        <f>SUM(H11:H13)</f>
        <v>111825</v>
      </c>
      <c r="I16" s="24">
        <f t="shared" si="42"/>
        <v>0.12314864065705705</v>
      </c>
      <c r="J16" s="23">
        <f>SUM(J11:J13)</f>
        <v>141507</v>
      </c>
      <c r="K16" s="24">
        <f t="shared" si="42"/>
        <v>0.12427589816730661</v>
      </c>
      <c r="L16" s="23">
        <f>SUM(L11:L13)</f>
        <v>22112</v>
      </c>
      <c r="M16" s="24">
        <f t="shared" si="42"/>
        <v>9.6118235166268204E-2</v>
      </c>
      <c r="N16" s="23"/>
      <c r="O16" s="23">
        <f>SUM(O11:O13)</f>
        <v>746017</v>
      </c>
      <c r="P16" s="24">
        <f t="shared" si="5"/>
        <v>0.12162887018810634</v>
      </c>
      <c r="Q16" s="23">
        <f>SUM(Q11:Q13)</f>
        <v>412495</v>
      </c>
      <c r="R16" s="24">
        <f t="shared" si="6"/>
        <v>0.14737827835788953</v>
      </c>
    </row>
    <row r="17" spans="1:1" s="1" customFormat="1" ht="12" x14ac:dyDescent="0.2">
      <c r="A17" s="1" t="s">
        <v>107</v>
      </c>
    </row>
  </sheetData>
  <mergeCells count="8">
    <mergeCell ref="O3:P3"/>
    <mergeCell ref="Q3:R3"/>
    <mergeCell ref="L3:M3"/>
    <mergeCell ref="B3:C3"/>
    <mergeCell ref="D3:E3"/>
    <mergeCell ref="F3:G3"/>
    <mergeCell ref="H3:I3"/>
    <mergeCell ref="J3:K3"/>
  </mergeCells>
  <pageMargins left="0.7" right="0.7" top="0.75" bottom="0.75" header="0.3" footer="0.3"/>
  <pageSetup orientation="portrait" horizontalDpi="0" verticalDpi="0" r:id="rId1"/>
  <ignoredErrors>
    <ignoredError sqref="B16 O15:O16 Q15:Q16" formulaRange="1"/>
    <ignoredError sqref="C16:D16 F16:L16 E16 P15:P16" formula="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7"/>
  <sheetViews>
    <sheetView topLeftCell="A4" workbookViewId="0">
      <selection activeCell="L18" sqref="L18"/>
    </sheetView>
  </sheetViews>
  <sheetFormatPr defaultRowHeight="15" x14ac:dyDescent="0.25"/>
  <cols>
    <col min="1" max="1" width="16.28515625" customWidth="1"/>
    <col min="4" max="4" width="10.5703125" bestFit="1" customWidth="1"/>
  </cols>
  <sheetData>
    <row r="1" spans="1:15" s="4" customFormat="1" x14ac:dyDescent="0.25">
      <c r="A1" s="4" t="s">
        <v>54</v>
      </c>
    </row>
    <row r="2" spans="1:15" s="4" customFormat="1" x14ac:dyDescent="0.25">
      <c r="A2" s="4" t="s">
        <v>21</v>
      </c>
    </row>
    <row r="3" spans="1:15" s="11" customFormat="1" x14ac:dyDescent="0.25">
      <c r="A3" s="11" t="s">
        <v>10</v>
      </c>
    </row>
    <row r="5" spans="1:15" x14ac:dyDescent="0.25">
      <c r="A5" s="8"/>
      <c r="B5" s="54" t="s">
        <v>22</v>
      </c>
      <c r="C5" s="54"/>
      <c r="D5" s="13" t="s">
        <v>23</v>
      </c>
      <c r="E5" s="13"/>
      <c r="F5" s="13"/>
      <c r="G5" s="13"/>
      <c r="H5" s="13"/>
      <c r="I5" s="13"/>
      <c r="J5" s="13"/>
      <c r="K5" s="13"/>
      <c r="L5" s="13"/>
      <c r="M5" s="13"/>
    </row>
    <row r="6" spans="1:15" x14ac:dyDescent="0.25">
      <c r="A6" s="5" t="s">
        <v>8</v>
      </c>
      <c r="B6" s="52"/>
      <c r="C6" s="52"/>
      <c r="D6" s="51" t="s">
        <v>24</v>
      </c>
      <c r="E6" s="51"/>
      <c r="F6" s="51" t="s">
        <v>25</v>
      </c>
      <c r="G6" s="51"/>
      <c r="H6" s="51" t="s">
        <v>26</v>
      </c>
      <c r="I6" s="51"/>
      <c r="J6" s="51" t="s">
        <v>27</v>
      </c>
      <c r="K6" s="51"/>
      <c r="L6" s="51" t="s">
        <v>28</v>
      </c>
      <c r="M6" s="51"/>
      <c r="N6" s="55" t="s">
        <v>171</v>
      </c>
      <c r="O6" s="55"/>
    </row>
    <row r="7" spans="1:15" x14ac:dyDescent="0.25">
      <c r="A7" s="6"/>
      <c r="B7" s="7" t="s">
        <v>14</v>
      </c>
      <c r="C7" s="7" t="s">
        <v>15</v>
      </c>
      <c r="D7" s="7" t="s">
        <v>14</v>
      </c>
      <c r="E7" s="7" t="s">
        <v>15</v>
      </c>
      <c r="F7" s="7" t="s">
        <v>14</v>
      </c>
      <c r="G7" s="7" t="s">
        <v>15</v>
      </c>
      <c r="H7" s="7" t="s">
        <v>14</v>
      </c>
      <c r="I7" s="7" t="s">
        <v>15</v>
      </c>
      <c r="J7" s="7" t="s">
        <v>14</v>
      </c>
      <c r="K7" s="7" t="s">
        <v>15</v>
      </c>
      <c r="L7" s="7" t="s">
        <v>14</v>
      </c>
      <c r="M7" s="7" t="s">
        <v>15</v>
      </c>
      <c r="N7" s="7" t="s">
        <v>14</v>
      </c>
      <c r="O7" s="7" t="s">
        <v>15</v>
      </c>
    </row>
    <row r="8" spans="1:15" x14ac:dyDescent="0.25">
      <c r="A8" t="s">
        <v>0</v>
      </c>
      <c r="B8" s="2">
        <v>17951</v>
      </c>
      <c r="C8" s="3">
        <f>B8/B$14</f>
        <v>0.11805130835651483</v>
      </c>
      <c r="D8" s="2">
        <v>9549</v>
      </c>
      <c r="E8" s="3">
        <f>D8/D$14</f>
        <v>9.4390352394602875E-2</v>
      </c>
      <c r="F8" s="2">
        <v>3518</v>
      </c>
      <c r="G8" s="3">
        <f>F8/F$14</f>
        <v>0.17134229495421779</v>
      </c>
      <c r="H8" s="2">
        <v>2683</v>
      </c>
      <c r="I8" s="3">
        <f>H8/H$14</f>
        <v>0.16050490547977986</v>
      </c>
      <c r="J8" s="2">
        <v>1753</v>
      </c>
      <c r="K8" s="3">
        <f>J8/J$14</f>
        <v>0.16057524961069891</v>
      </c>
      <c r="L8" s="2">
        <v>448</v>
      </c>
      <c r="M8" s="3">
        <f>L8/L$14</f>
        <v>0.16404247528377883</v>
      </c>
      <c r="N8" s="2">
        <f>B8-D8</f>
        <v>8402</v>
      </c>
      <c r="O8" s="3">
        <f>N8/N$14</f>
        <v>0.16508173530336373</v>
      </c>
    </row>
    <row r="9" spans="1:15" x14ac:dyDescent="0.25">
      <c r="A9" t="s">
        <v>1</v>
      </c>
      <c r="B9" s="2">
        <v>14268</v>
      </c>
      <c r="C9" s="3">
        <f t="shared" ref="C9:E14" si="0">B9/B$14</f>
        <v>9.383076528498431E-2</v>
      </c>
      <c r="D9" s="2">
        <v>8510</v>
      </c>
      <c r="E9" s="3">
        <f t="shared" si="0"/>
        <v>8.4120001976968325E-2</v>
      </c>
      <c r="F9" s="2">
        <v>2591</v>
      </c>
      <c r="G9" s="3">
        <f t="shared" ref="G9" si="1">F9/F$14</f>
        <v>0.12619325930255212</v>
      </c>
      <c r="H9" s="2">
        <v>1423</v>
      </c>
      <c r="I9" s="3">
        <f t="shared" ref="I9:K14" si="2">H9/H$14</f>
        <v>8.5128021057669298E-2</v>
      </c>
      <c r="J9" s="2">
        <v>1396</v>
      </c>
      <c r="K9" s="3">
        <f t="shared" si="2"/>
        <v>0.12787395804708254</v>
      </c>
      <c r="L9" s="2">
        <v>348</v>
      </c>
      <c r="M9" s="3">
        <f t="shared" ref="M9" si="3">L9/L$14</f>
        <v>0.12742585133650677</v>
      </c>
      <c r="N9" s="2">
        <f t="shared" ref="N9:N14" si="4">B9-D9</f>
        <v>5758</v>
      </c>
      <c r="O9" s="3">
        <f t="shared" ref="O9:O14" si="5">N9/N$14</f>
        <v>0.11313266268469035</v>
      </c>
    </row>
    <row r="10" spans="1:15" x14ac:dyDescent="0.25">
      <c r="A10" t="s">
        <v>2</v>
      </c>
      <c r="B10" s="2">
        <v>22883</v>
      </c>
      <c r="C10" s="3">
        <f t="shared" si="0"/>
        <v>0.15048566035998712</v>
      </c>
      <c r="D10" s="2">
        <v>13491</v>
      </c>
      <c r="E10" s="3">
        <f t="shared" si="0"/>
        <v>0.13335639796372264</v>
      </c>
      <c r="F10" s="2">
        <v>3984</v>
      </c>
      <c r="G10" s="3">
        <f t="shared" ref="G10" si="6">F10/F$14</f>
        <v>0.19403857393337229</v>
      </c>
      <c r="H10" s="2">
        <v>2654</v>
      </c>
      <c r="I10" s="3">
        <f t="shared" si="2"/>
        <v>0.15877004067958841</v>
      </c>
      <c r="J10" s="2">
        <v>2266</v>
      </c>
      <c r="K10" s="3">
        <f t="shared" si="2"/>
        <v>0.20756618118530731</v>
      </c>
      <c r="L10" s="2">
        <v>488</v>
      </c>
      <c r="M10" s="3">
        <f t="shared" ref="M10" si="7">L10/L$14</f>
        <v>0.17868912486268765</v>
      </c>
      <c r="N10" s="2">
        <f t="shared" si="4"/>
        <v>9392</v>
      </c>
      <c r="O10" s="3">
        <f t="shared" si="5"/>
        <v>0.18453316567117259</v>
      </c>
    </row>
    <row r="11" spans="1:15" x14ac:dyDescent="0.25">
      <c r="A11" t="s">
        <v>3</v>
      </c>
      <c r="B11" s="2">
        <v>14238</v>
      </c>
      <c r="C11" s="3">
        <f t="shared" si="0"/>
        <v>9.3633476039221106E-2</v>
      </c>
      <c r="D11" s="2">
        <v>8446</v>
      </c>
      <c r="E11" s="3">
        <f t="shared" si="0"/>
        <v>8.348737211486186E-2</v>
      </c>
      <c r="F11" s="2">
        <v>2868</v>
      </c>
      <c r="G11" s="3">
        <f t="shared" ref="G11" si="8">F11/F$14</f>
        <v>0.1396843950905903</v>
      </c>
      <c r="H11" s="2">
        <v>1435</v>
      </c>
      <c r="I11" s="3">
        <f t="shared" si="2"/>
        <v>8.5845896147403691E-2</v>
      </c>
      <c r="J11" s="2">
        <v>1334</v>
      </c>
      <c r="K11" s="3">
        <f t="shared" si="2"/>
        <v>0.12219474214527801</v>
      </c>
      <c r="L11" s="2">
        <v>155</v>
      </c>
      <c r="M11" s="3">
        <f t="shared" ref="M11" si="9">L11/L$14</f>
        <v>5.6755767118271697E-2</v>
      </c>
      <c r="N11" s="2">
        <f t="shared" si="4"/>
        <v>5792</v>
      </c>
      <c r="O11" s="3">
        <f t="shared" si="5"/>
        <v>0.11380069160641308</v>
      </c>
    </row>
    <row r="12" spans="1:15" x14ac:dyDescent="0.25">
      <c r="A12" t="s">
        <v>4</v>
      </c>
      <c r="B12" s="2">
        <v>12972</v>
      </c>
      <c r="C12" s="3">
        <f t="shared" si="0"/>
        <v>8.5307869868013489E-2</v>
      </c>
      <c r="D12" s="2">
        <v>8312</v>
      </c>
      <c r="E12" s="3">
        <f t="shared" si="0"/>
        <v>8.2162803341076465E-2</v>
      </c>
      <c r="F12" s="2">
        <v>2116</v>
      </c>
      <c r="G12" s="3">
        <f t="shared" ref="G12" si="10">F12/F$14</f>
        <v>0.1030586401714397</v>
      </c>
      <c r="H12" s="2">
        <v>1360</v>
      </c>
      <c r="I12" s="3">
        <f t="shared" si="2"/>
        <v>8.1359176836563768E-2</v>
      </c>
      <c r="J12" s="2">
        <v>1057</v>
      </c>
      <c r="K12" s="3">
        <f t="shared" si="2"/>
        <v>9.6821471100119086E-2</v>
      </c>
      <c r="L12" s="2">
        <v>127</v>
      </c>
      <c r="M12" s="3">
        <f t="shared" ref="M12" si="11">L12/L$14</f>
        <v>4.6503112413035515E-2</v>
      </c>
      <c r="N12" s="2">
        <f t="shared" si="4"/>
        <v>4660</v>
      </c>
      <c r="O12" s="3">
        <f t="shared" si="5"/>
        <v>9.15592580949387E-2</v>
      </c>
    </row>
    <row r="13" spans="1:15" x14ac:dyDescent="0.25">
      <c r="A13" t="s">
        <v>5</v>
      </c>
      <c r="B13" s="2">
        <v>69749</v>
      </c>
      <c r="C13" s="3">
        <f t="shared" si="0"/>
        <v>0.45869092009127915</v>
      </c>
      <c r="D13" s="2">
        <v>52857</v>
      </c>
      <c r="E13" s="3">
        <f t="shared" si="0"/>
        <v>0.52248307220876788</v>
      </c>
      <c r="F13" s="2">
        <v>5455</v>
      </c>
      <c r="G13" s="3">
        <f t="shared" ref="G13" si="12">F13/F$14</f>
        <v>0.26568283654782776</v>
      </c>
      <c r="H13" s="2">
        <v>7161</v>
      </c>
      <c r="I13" s="3">
        <f t="shared" si="2"/>
        <v>0.42839195979899497</v>
      </c>
      <c r="J13" s="2">
        <v>3111</v>
      </c>
      <c r="K13" s="3">
        <f t="shared" si="2"/>
        <v>0.28496839791151413</v>
      </c>
      <c r="L13" s="2">
        <v>1165</v>
      </c>
      <c r="M13" s="3">
        <f t="shared" ref="M13" si="13">L13/L$14</f>
        <v>0.42658366898571953</v>
      </c>
      <c r="N13" s="2">
        <f t="shared" si="4"/>
        <v>16892</v>
      </c>
      <c r="O13" s="3">
        <f t="shared" si="5"/>
        <v>0.33189248663942156</v>
      </c>
    </row>
    <row r="14" spans="1:15" x14ac:dyDescent="0.25">
      <c r="A14" s="6" t="s">
        <v>7</v>
      </c>
      <c r="B14" s="9">
        <f>SUM(B8:B13)</f>
        <v>152061</v>
      </c>
      <c r="C14" s="10">
        <f t="shared" si="0"/>
        <v>1</v>
      </c>
      <c r="D14" s="9">
        <f>SUM(D8:D13)</f>
        <v>101165</v>
      </c>
      <c r="E14" s="10">
        <f t="shared" si="0"/>
        <v>1</v>
      </c>
      <c r="F14" s="9">
        <f>SUM(F8:F13)</f>
        <v>20532</v>
      </c>
      <c r="G14" s="10">
        <f t="shared" ref="G14" si="14">F14/F$14</f>
        <v>1</v>
      </c>
      <c r="H14" s="9">
        <f>SUM(H8:H13)</f>
        <v>16716</v>
      </c>
      <c r="I14" s="10">
        <f t="shared" si="2"/>
        <v>1</v>
      </c>
      <c r="J14" s="9">
        <f>SUM(J8:J13)</f>
        <v>10917</v>
      </c>
      <c r="K14" s="10">
        <f t="shared" si="2"/>
        <v>1</v>
      </c>
      <c r="L14" s="9">
        <f>SUM(L8:L13)</f>
        <v>2731</v>
      </c>
      <c r="M14" s="10">
        <f t="shared" ref="M14" si="15">L14/L$14</f>
        <v>1</v>
      </c>
      <c r="N14" s="9">
        <f t="shared" si="4"/>
        <v>50896</v>
      </c>
      <c r="O14" s="10">
        <f t="shared" si="5"/>
        <v>1</v>
      </c>
    </row>
    <row r="15" spans="1:15" x14ac:dyDescent="0.25">
      <c r="A15" s="1" t="s">
        <v>6</v>
      </c>
    </row>
    <row r="16" spans="1:15" x14ac:dyDescent="0.25">
      <c r="A16" s="1" t="s">
        <v>29</v>
      </c>
    </row>
    <row r="17" spans="1:1" x14ac:dyDescent="0.25">
      <c r="A17" s="14" t="s">
        <v>30</v>
      </c>
    </row>
  </sheetData>
  <mergeCells count="7">
    <mergeCell ref="N6:O6"/>
    <mergeCell ref="L6:M6"/>
    <mergeCell ref="B5:C6"/>
    <mergeCell ref="D6:E6"/>
    <mergeCell ref="F6:G6"/>
    <mergeCell ref="H6:I6"/>
    <mergeCell ref="J6:K6"/>
  </mergeCells>
  <pageMargins left="0.7" right="0.7" top="0.75" bottom="0.75" header="0.3" footer="0.3"/>
  <pageSetup scale="99" orientation="landscape" horizontalDpi="0" verticalDpi="0" r:id="rId1"/>
  <headerFooter>
    <oddFooter>&amp;RACS - &amp;P</oddFooter>
  </headerFooter>
  <ignoredErrors>
    <ignoredError sqref="C14:L14 N8:N14"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N12"/>
  <sheetViews>
    <sheetView workbookViewId="0">
      <selection activeCell="H16" sqref="H16"/>
    </sheetView>
  </sheetViews>
  <sheetFormatPr defaultRowHeight="15" x14ac:dyDescent="0.25"/>
  <cols>
    <col min="1" max="1" width="12.42578125" customWidth="1"/>
    <col min="4" max="4" width="10.5703125" bestFit="1" customWidth="1"/>
    <col min="6" max="6" width="1.140625" customWidth="1"/>
  </cols>
  <sheetData>
    <row r="1" spans="1:14" s="4" customFormat="1" x14ac:dyDescent="0.25">
      <c r="A1" s="4" t="s">
        <v>132</v>
      </c>
    </row>
    <row r="2" spans="1:14" s="11" customFormat="1" x14ac:dyDescent="0.25">
      <c r="A2" s="11" t="s">
        <v>10</v>
      </c>
    </row>
    <row r="4" spans="1:14" x14ac:dyDescent="0.25">
      <c r="A4" s="8"/>
      <c r="B4" s="8"/>
      <c r="C4" s="8"/>
      <c r="D4" s="50" t="s">
        <v>20</v>
      </c>
      <c r="E4" s="50"/>
      <c r="F4" s="50"/>
      <c r="G4" s="50"/>
      <c r="H4" s="50"/>
      <c r="I4" s="50"/>
      <c r="J4" s="50"/>
      <c r="K4" s="50"/>
      <c r="L4" s="50"/>
      <c r="M4" s="50"/>
      <c r="N4" s="50"/>
    </row>
    <row r="5" spans="1:14" x14ac:dyDescent="0.25">
      <c r="A5" s="5"/>
      <c r="B5" s="51" t="s">
        <v>9</v>
      </c>
      <c r="C5" s="51"/>
      <c r="D5" s="51" t="s">
        <v>19</v>
      </c>
      <c r="E5" s="51"/>
      <c r="F5" s="34"/>
      <c r="G5" s="51" t="s">
        <v>11</v>
      </c>
      <c r="H5" s="51"/>
      <c r="I5" s="51" t="s">
        <v>12</v>
      </c>
      <c r="J5" s="51"/>
      <c r="K5" s="51" t="s">
        <v>13</v>
      </c>
      <c r="L5" s="51"/>
      <c r="M5" s="51" t="s">
        <v>18</v>
      </c>
      <c r="N5" s="51"/>
    </row>
    <row r="6" spans="1:14" x14ac:dyDescent="0.25">
      <c r="A6" s="6"/>
      <c r="B6" s="7" t="s">
        <v>14</v>
      </c>
      <c r="C6" s="7" t="s">
        <v>15</v>
      </c>
      <c r="D6" s="7" t="s">
        <v>14</v>
      </c>
      <c r="E6" s="7" t="s">
        <v>15</v>
      </c>
      <c r="F6" s="7"/>
      <c r="G6" s="7" t="s">
        <v>14</v>
      </c>
      <c r="H6" s="7" t="s">
        <v>15</v>
      </c>
      <c r="I6" s="7" t="s">
        <v>14</v>
      </c>
      <c r="J6" s="7" t="s">
        <v>15</v>
      </c>
      <c r="K6" s="7" t="s">
        <v>14</v>
      </c>
      <c r="L6" s="7" t="s">
        <v>15</v>
      </c>
      <c r="M6" s="7" t="s">
        <v>14</v>
      </c>
      <c r="N6" s="7" t="s">
        <v>15</v>
      </c>
    </row>
    <row r="7" spans="1:14" x14ac:dyDescent="0.25">
      <c r="A7" t="s">
        <v>133</v>
      </c>
      <c r="B7" s="2">
        <v>92555</v>
      </c>
      <c r="C7" s="3">
        <f>B7/B$11</f>
        <v>0.25341426819117713</v>
      </c>
      <c r="D7" s="2">
        <v>51346</v>
      </c>
      <c r="E7" s="3">
        <f>D7/D$11</f>
        <v>0.33766712043193192</v>
      </c>
      <c r="F7" s="3"/>
      <c r="G7" s="2">
        <v>18842</v>
      </c>
      <c r="H7" s="3">
        <f>G7/G$11</f>
        <v>0.25543625616832061</v>
      </c>
      <c r="I7" s="2">
        <v>14285</v>
      </c>
      <c r="J7" s="3">
        <f>I7/I$11</f>
        <v>0.3351476902142036</v>
      </c>
      <c r="K7" s="2">
        <v>9660</v>
      </c>
      <c r="L7" s="3">
        <f>K7/K$11</f>
        <v>0.42450342766742838</v>
      </c>
      <c r="M7" s="2">
        <v>8559</v>
      </c>
      <c r="N7" s="3">
        <f>M7/M$11</f>
        <v>0.66256386437529025</v>
      </c>
    </row>
    <row r="8" spans="1:14" x14ac:dyDescent="0.25">
      <c r="A8" t="s">
        <v>134</v>
      </c>
      <c r="B8" s="2">
        <v>110509</v>
      </c>
      <c r="C8" s="3">
        <f>B8/B$11</f>
        <v>0.30257206378411527</v>
      </c>
      <c r="D8" s="2">
        <v>63641</v>
      </c>
      <c r="E8" s="3">
        <f>D8/D$11</f>
        <v>0.41852282965388887</v>
      </c>
      <c r="F8" s="3"/>
      <c r="G8" s="2">
        <v>27398</v>
      </c>
      <c r="H8" s="3">
        <f>G8/G$11</f>
        <v>0.37142779675722576</v>
      </c>
      <c r="I8" s="2">
        <v>21264</v>
      </c>
      <c r="J8" s="3">
        <f>I8/I$11</f>
        <v>0.49888557820894824</v>
      </c>
      <c r="K8" s="2">
        <v>11078</v>
      </c>
      <c r="L8" s="3">
        <f>K8/K$11</f>
        <v>0.48681666373703636</v>
      </c>
      <c r="M8" s="2">
        <v>3901</v>
      </c>
      <c r="N8" s="3">
        <f>M8/M$11</f>
        <v>0.30198173091809877</v>
      </c>
    </row>
    <row r="9" spans="1:14" x14ac:dyDescent="0.25">
      <c r="A9" t="s">
        <v>135</v>
      </c>
      <c r="B9" s="2">
        <v>64744</v>
      </c>
      <c r="C9" s="3">
        <f>B9/B$11</f>
        <v>0.17726814736934332</v>
      </c>
      <c r="D9" s="2">
        <v>20557</v>
      </c>
      <c r="E9" s="3">
        <f>D9/D$11</f>
        <v>0.13518916750514595</v>
      </c>
      <c r="F9" s="3"/>
      <c r="G9" s="2">
        <v>15014</v>
      </c>
      <c r="H9" s="3">
        <f>G9/G$11</f>
        <v>0.20354102272111058</v>
      </c>
      <c r="I9" s="2">
        <v>3936</v>
      </c>
      <c r="J9" s="3">
        <f>I9/I$11</f>
        <v>9.2344508833259037E-2</v>
      </c>
      <c r="K9" s="2">
        <v>1240</v>
      </c>
      <c r="L9" s="3">
        <f>K9/K$11</f>
        <v>5.4491123220249606E-2</v>
      </c>
      <c r="M9" s="2">
        <v>367</v>
      </c>
      <c r="N9" s="3">
        <f>M9/M$11</f>
        <v>2.8409970583681686E-2</v>
      </c>
    </row>
    <row r="10" spans="1:14" x14ac:dyDescent="0.25">
      <c r="A10" t="s">
        <v>136</v>
      </c>
      <c r="B10" s="2">
        <v>97424</v>
      </c>
      <c r="C10" s="3">
        <f>B10/B$11</f>
        <v>0.26674552065536428</v>
      </c>
      <c r="D10" s="2">
        <v>16517</v>
      </c>
      <c r="E10" s="3">
        <f>D10/D$11</f>
        <v>0.10862088240903321</v>
      </c>
      <c r="F10" s="3"/>
      <c r="G10" s="2">
        <v>12510</v>
      </c>
      <c r="H10" s="3">
        <f>G10/G$11</f>
        <v>0.16959492435334309</v>
      </c>
      <c r="I10" s="2">
        <v>3138</v>
      </c>
      <c r="J10" s="3">
        <f>I10/I$11</f>
        <v>7.3622222743589136E-2</v>
      </c>
      <c r="K10" s="2">
        <v>778</v>
      </c>
      <c r="L10" s="3">
        <f>K10/K$11</f>
        <v>3.4188785375285642E-2</v>
      </c>
      <c r="M10">
        <v>91</v>
      </c>
      <c r="N10" s="3">
        <f>M10/M$11</f>
        <v>7.0444341229292462E-3</v>
      </c>
    </row>
    <row r="11" spans="1:14" x14ac:dyDescent="0.25">
      <c r="A11" s="6" t="s">
        <v>7</v>
      </c>
      <c r="B11" s="9">
        <f>SUM(B7:B10)</f>
        <v>365232</v>
      </c>
      <c r="C11" s="10">
        <f>B11/B$11</f>
        <v>1</v>
      </c>
      <c r="D11" s="9">
        <f>SUM(D7:D10)</f>
        <v>152061</v>
      </c>
      <c r="E11" s="10">
        <f>D11/D$11</f>
        <v>1</v>
      </c>
      <c r="F11" s="10"/>
      <c r="G11" s="9">
        <f>SUM(G7:G10)</f>
        <v>73764</v>
      </c>
      <c r="H11" s="10">
        <f>G11/G$11</f>
        <v>1</v>
      </c>
      <c r="I11" s="9">
        <f>SUM(I7:I10)</f>
        <v>42623</v>
      </c>
      <c r="J11" s="10">
        <f>I11/I$11</f>
        <v>1</v>
      </c>
      <c r="K11" s="9">
        <f>SUM(K7:K10)</f>
        <v>22756</v>
      </c>
      <c r="L11" s="10">
        <f>K11/K$11</f>
        <v>1</v>
      </c>
      <c r="M11" s="9">
        <f>SUM(M7:M10)</f>
        <v>12918</v>
      </c>
      <c r="N11" s="10">
        <f>M11/M$11</f>
        <v>1</v>
      </c>
    </row>
    <row r="12" spans="1:14" x14ac:dyDescent="0.25">
      <c r="A12" s="1" t="s">
        <v>6</v>
      </c>
    </row>
  </sheetData>
  <mergeCells count="7">
    <mergeCell ref="D4:N4"/>
    <mergeCell ref="B5:C5"/>
    <mergeCell ref="D5:E5"/>
    <mergeCell ref="G5:H5"/>
    <mergeCell ref="I5:J5"/>
    <mergeCell ref="K5:L5"/>
    <mergeCell ref="M5:N5"/>
  </mergeCells>
  <pageMargins left="0.7" right="0.7" top="0.75" bottom="0.75" header="0.3" footer="0.3"/>
  <ignoredErrors>
    <ignoredError sqref="C11:L1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N12"/>
  <sheetViews>
    <sheetView workbookViewId="0">
      <selection activeCell="G15" sqref="G15"/>
    </sheetView>
  </sheetViews>
  <sheetFormatPr defaultRowHeight="15" x14ac:dyDescent="0.25"/>
  <cols>
    <col min="1" max="1" width="27.85546875" customWidth="1"/>
    <col min="4" max="4" width="10.5703125" bestFit="1" customWidth="1"/>
    <col min="6" max="6" width="1.140625" customWidth="1"/>
  </cols>
  <sheetData>
    <row r="1" spans="1:14" s="4" customFormat="1" x14ac:dyDescent="0.25">
      <c r="A1" s="4" t="s">
        <v>31</v>
      </c>
    </row>
    <row r="2" spans="1:14" s="11" customFormat="1" x14ac:dyDescent="0.25">
      <c r="A2" s="11" t="s">
        <v>10</v>
      </c>
    </row>
    <row r="4" spans="1:14" x14ac:dyDescent="0.25">
      <c r="A4" s="8"/>
      <c r="B4" s="8"/>
      <c r="C4" s="8"/>
      <c r="D4" s="50" t="s">
        <v>20</v>
      </c>
      <c r="E4" s="50"/>
      <c r="F4" s="50"/>
      <c r="G4" s="50"/>
      <c r="H4" s="50"/>
      <c r="I4" s="50"/>
      <c r="J4" s="50"/>
      <c r="K4" s="50"/>
      <c r="L4" s="50"/>
      <c r="M4" s="50"/>
      <c r="N4" s="50"/>
    </row>
    <row r="5" spans="1:14" x14ac:dyDescent="0.25">
      <c r="A5" s="5"/>
      <c r="B5" s="51" t="s">
        <v>9</v>
      </c>
      <c r="C5" s="51"/>
      <c r="D5" s="51" t="s">
        <v>19</v>
      </c>
      <c r="E5" s="51"/>
      <c r="F5" s="12"/>
      <c r="G5" s="51" t="s">
        <v>11</v>
      </c>
      <c r="H5" s="51"/>
      <c r="I5" s="51" t="s">
        <v>12</v>
      </c>
      <c r="J5" s="51"/>
      <c r="K5" s="51" t="s">
        <v>13</v>
      </c>
      <c r="L5" s="51"/>
      <c r="M5" s="51" t="s">
        <v>18</v>
      </c>
      <c r="N5" s="51"/>
    </row>
    <row r="6" spans="1:14" x14ac:dyDescent="0.25">
      <c r="A6" s="6"/>
      <c r="B6" s="7" t="s">
        <v>14</v>
      </c>
      <c r="C6" s="7" t="s">
        <v>15</v>
      </c>
      <c r="D6" s="7" t="s">
        <v>14</v>
      </c>
      <c r="E6" s="7" t="s">
        <v>15</v>
      </c>
      <c r="F6" s="7"/>
      <c r="G6" s="7" t="s">
        <v>14</v>
      </c>
      <c r="H6" s="7" t="s">
        <v>15</v>
      </c>
      <c r="I6" s="7" t="s">
        <v>14</v>
      </c>
      <c r="J6" s="7" t="s">
        <v>15</v>
      </c>
      <c r="K6" s="7" t="s">
        <v>14</v>
      </c>
      <c r="L6" s="7" t="s">
        <v>15</v>
      </c>
      <c r="M6" s="7" t="s">
        <v>14</v>
      </c>
      <c r="N6" s="7" t="s">
        <v>15</v>
      </c>
    </row>
    <row r="7" spans="1:14" x14ac:dyDescent="0.25">
      <c r="A7" t="s">
        <v>35</v>
      </c>
      <c r="B7" s="2">
        <v>184283</v>
      </c>
      <c r="C7" s="3">
        <f>B7/B$11</f>
        <v>0.504564222193017</v>
      </c>
      <c r="D7" s="2">
        <v>74004</v>
      </c>
      <c r="E7" s="3">
        <f>D7/D$11</f>
        <v>0.48667311144869491</v>
      </c>
      <c r="F7" s="3"/>
      <c r="G7" s="2">
        <v>45127</v>
      </c>
      <c r="H7" s="3">
        <f>G7/G$11</f>
        <v>0.61177539179003304</v>
      </c>
      <c r="I7" s="2">
        <v>20915</v>
      </c>
      <c r="J7" s="3">
        <f>I7/I$11</f>
        <v>0.49069751073364148</v>
      </c>
      <c r="K7" s="2">
        <v>6472</v>
      </c>
      <c r="L7" s="3">
        <f>K7/K$11</f>
        <v>0.28440850764633502</v>
      </c>
      <c r="M7" s="2">
        <v>1490</v>
      </c>
      <c r="N7" s="3">
        <f>M7/M$11</f>
        <v>0.11534293234246787</v>
      </c>
    </row>
    <row r="8" spans="1:14" x14ac:dyDescent="0.25">
      <c r="A8" t="s">
        <v>34</v>
      </c>
      <c r="B8" s="2">
        <v>56457</v>
      </c>
      <c r="C8" s="3">
        <f>B8/B$11</f>
        <v>0.15457845971875411</v>
      </c>
      <c r="D8" s="2">
        <v>45335</v>
      </c>
      <c r="E8" s="3">
        <f>D8/D$11</f>
        <v>0.29813693188917606</v>
      </c>
      <c r="F8" s="3"/>
      <c r="G8" s="2">
        <v>13564</v>
      </c>
      <c r="H8" s="3">
        <f>G8/G$11</f>
        <v>0.18388373732444011</v>
      </c>
      <c r="I8" s="2">
        <v>14118</v>
      </c>
      <c r="J8" s="3">
        <f>I8/I$11</f>
        <v>0.33122961781197946</v>
      </c>
      <c r="K8" s="2">
        <v>11232</v>
      </c>
      <c r="L8" s="3">
        <f>K8/K$11</f>
        <v>0.49358410968535771</v>
      </c>
      <c r="M8" s="2">
        <v>6421</v>
      </c>
      <c r="N8" s="3">
        <f>M8/M$11</f>
        <v>0.49705836816844712</v>
      </c>
    </row>
    <row r="9" spans="1:14" x14ac:dyDescent="0.25">
      <c r="A9" t="s">
        <v>32</v>
      </c>
      <c r="B9" s="2">
        <v>120740</v>
      </c>
      <c r="C9" s="3">
        <f>B9/B$11</f>
        <v>0.33058439567179215</v>
      </c>
      <c r="D9" s="2">
        <v>31065</v>
      </c>
      <c r="E9" s="3">
        <f>D9/D$11</f>
        <v>0.20429301398780753</v>
      </c>
      <c r="F9" s="3"/>
      <c r="G9" s="2">
        <v>14606</v>
      </c>
      <c r="H9" s="3">
        <f>G9/G$11</f>
        <v>0.19800986931294398</v>
      </c>
      <c r="I9" s="2">
        <v>6918</v>
      </c>
      <c r="J9" s="3">
        <f>I9/I$11</f>
        <v>0.16230673579992022</v>
      </c>
      <c r="K9" s="2">
        <v>4810</v>
      </c>
      <c r="L9" s="3">
        <f>K9/K$11</f>
        <v>0.2113728247495166</v>
      </c>
      <c r="M9" s="2">
        <v>4731</v>
      </c>
      <c r="N9" s="3">
        <f>M9/M$11</f>
        <v>0.36623316302833259</v>
      </c>
    </row>
    <row r="10" spans="1:14" x14ac:dyDescent="0.25">
      <c r="A10" t="s">
        <v>33</v>
      </c>
      <c r="B10" s="2">
        <v>3752</v>
      </c>
      <c r="C10" s="3">
        <f>B10/B$11</f>
        <v>1.0272922416436675E-2</v>
      </c>
      <c r="D10" s="2">
        <v>1657</v>
      </c>
      <c r="E10" s="3">
        <f>D10/D$11</f>
        <v>1.0896942674321489E-2</v>
      </c>
      <c r="F10" s="3"/>
      <c r="G10">
        <v>467</v>
      </c>
      <c r="H10" s="3">
        <f>G10/G$11</f>
        <v>6.331001572582832E-3</v>
      </c>
      <c r="I10">
        <v>672</v>
      </c>
      <c r="J10" s="3">
        <f>I10/I$11</f>
        <v>1.5766135654458859E-2</v>
      </c>
      <c r="K10" s="2">
        <v>242</v>
      </c>
      <c r="L10" s="3">
        <f>K10/K$11</f>
        <v>1.0634557918790649E-2</v>
      </c>
      <c r="M10">
        <v>276</v>
      </c>
      <c r="N10" s="3">
        <f>M10/M$11</f>
        <v>2.1365536460752437E-2</v>
      </c>
    </row>
    <row r="11" spans="1:14" x14ac:dyDescent="0.25">
      <c r="A11" s="6" t="s">
        <v>7</v>
      </c>
      <c r="B11" s="9">
        <f>SUM(B7:B10)</f>
        <v>365232</v>
      </c>
      <c r="C11" s="10">
        <f>B11/B$11</f>
        <v>1</v>
      </c>
      <c r="D11" s="9">
        <f>SUM(D7:D10)</f>
        <v>152061</v>
      </c>
      <c r="E11" s="10">
        <f>D11/D$11</f>
        <v>1</v>
      </c>
      <c r="F11" s="10"/>
      <c r="G11" s="9">
        <f>SUM(G7:G10)</f>
        <v>73764</v>
      </c>
      <c r="H11" s="10">
        <f>G11/G$11</f>
        <v>1</v>
      </c>
      <c r="I11" s="9">
        <f>SUM(I7:I10)</f>
        <v>42623</v>
      </c>
      <c r="J11" s="10">
        <f>I11/I$11</f>
        <v>1</v>
      </c>
      <c r="K11" s="9">
        <f>SUM(K7:K10)</f>
        <v>22756</v>
      </c>
      <c r="L11" s="10">
        <f>K11/K$11</f>
        <v>1</v>
      </c>
      <c r="M11" s="9">
        <f>SUM(M7:M10)</f>
        <v>12918</v>
      </c>
      <c r="N11" s="10">
        <f>M11/M$11</f>
        <v>1</v>
      </c>
    </row>
    <row r="12" spans="1:14" x14ac:dyDescent="0.25">
      <c r="A12" s="1" t="s">
        <v>6</v>
      </c>
    </row>
  </sheetData>
  <mergeCells count="7">
    <mergeCell ref="D4:N4"/>
    <mergeCell ref="B5:C5"/>
    <mergeCell ref="D5:E5"/>
    <mergeCell ref="G5:H5"/>
    <mergeCell ref="I5:J5"/>
    <mergeCell ref="K5:L5"/>
    <mergeCell ref="M5:N5"/>
  </mergeCells>
  <pageMargins left="0.7" right="0.7" top="0.75" bottom="0.75" header="0.3" footer="0.3"/>
  <pageSetup scale="89" orientation="landscape" horizontalDpi="0" verticalDpi="0" r:id="rId1"/>
  <headerFooter>
    <oddFooter>&amp;RACS - &amp;P</oddFooter>
  </headerFooter>
  <ignoredErrors>
    <ignoredError sqref="C11:L11"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14"/>
  <sheetViews>
    <sheetView workbookViewId="0">
      <selection activeCell="A9" sqref="A9"/>
    </sheetView>
  </sheetViews>
  <sheetFormatPr defaultRowHeight="15" x14ac:dyDescent="0.25"/>
  <cols>
    <col min="1" max="1" width="28.5703125" customWidth="1"/>
    <col min="4" max="4" width="10.5703125" bestFit="1" customWidth="1"/>
  </cols>
  <sheetData>
    <row r="1" spans="1:14" s="4" customFormat="1" x14ac:dyDescent="0.25">
      <c r="A1" s="4" t="s">
        <v>52</v>
      </c>
    </row>
    <row r="2" spans="1:14" s="4" customFormat="1" x14ac:dyDescent="0.25">
      <c r="A2" s="4" t="s">
        <v>21</v>
      </c>
    </row>
    <row r="3" spans="1:14" s="11" customFormat="1" x14ac:dyDescent="0.25">
      <c r="A3" s="11" t="s">
        <v>10</v>
      </c>
    </row>
    <row r="5" spans="1:14" x14ac:dyDescent="0.25">
      <c r="A5" s="8"/>
      <c r="B5" s="54" t="s">
        <v>22</v>
      </c>
      <c r="C5" s="54"/>
      <c r="D5" s="13" t="s">
        <v>23</v>
      </c>
      <c r="E5" s="13"/>
      <c r="F5" s="13"/>
      <c r="G5" s="13"/>
      <c r="H5" s="13"/>
      <c r="I5" s="13"/>
      <c r="J5" s="13"/>
      <c r="K5" s="13"/>
      <c r="L5" s="13"/>
      <c r="M5" s="13"/>
    </row>
    <row r="6" spans="1:14" x14ac:dyDescent="0.25">
      <c r="A6" s="5"/>
      <c r="B6" s="52"/>
      <c r="C6" s="52"/>
      <c r="D6" s="51" t="s">
        <v>24</v>
      </c>
      <c r="E6" s="51"/>
      <c r="F6" s="51" t="s">
        <v>25</v>
      </c>
      <c r="G6" s="51"/>
      <c r="H6" s="51" t="s">
        <v>26</v>
      </c>
      <c r="I6" s="51"/>
      <c r="J6" s="51" t="s">
        <v>27</v>
      </c>
      <c r="K6" s="51"/>
      <c r="L6" s="51" t="s">
        <v>28</v>
      </c>
      <c r="M6" s="51"/>
    </row>
    <row r="7" spans="1:14" x14ac:dyDescent="0.25">
      <c r="A7" s="6"/>
      <c r="B7" s="7" t="s">
        <v>14</v>
      </c>
      <c r="C7" s="7" t="s">
        <v>15</v>
      </c>
      <c r="D7" s="7" t="s">
        <v>14</v>
      </c>
      <c r="E7" s="7" t="s">
        <v>15</v>
      </c>
      <c r="F7" s="7" t="s">
        <v>14</v>
      </c>
      <c r="G7" s="7" t="s">
        <v>15</v>
      </c>
      <c r="H7" s="7" t="s">
        <v>14</v>
      </c>
      <c r="I7" s="7" t="s">
        <v>15</v>
      </c>
      <c r="J7" s="7" t="s">
        <v>14</v>
      </c>
      <c r="K7" s="7" t="s">
        <v>15</v>
      </c>
      <c r="L7" s="7" t="s">
        <v>14</v>
      </c>
      <c r="M7" s="7" t="s">
        <v>15</v>
      </c>
    </row>
    <row r="8" spans="1:14" x14ac:dyDescent="0.25">
      <c r="A8" t="s">
        <v>34</v>
      </c>
      <c r="B8" s="2">
        <f>Tenure!D7</f>
        <v>74004</v>
      </c>
      <c r="C8" s="3">
        <f>B8/B$12</f>
        <v>0.48667311144869491</v>
      </c>
      <c r="D8" s="2">
        <v>48701</v>
      </c>
      <c r="E8" s="3">
        <f>D8/D$12</f>
        <v>0.48140167053822963</v>
      </c>
      <c r="F8" s="2">
        <v>9595</v>
      </c>
      <c r="G8" s="3">
        <f>F8/F$12</f>
        <v>0.46731930644847069</v>
      </c>
      <c r="H8" s="2">
        <v>8444</v>
      </c>
      <c r="I8" s="3">
        <f>H8/H$12</f>
        <v>0.50514477147642978</v>
      </c>
      <c r="J8" s="2">
        <v>5645</v>
      </c>
      <c r="K8" s="3">
        <f>J8/J$12</f>
        <v>0.5170834478336539</v>
      </c>
      <c r="L8" s="2">
        <v>1619</v>
      </c>
      <c r="M8" s="3">
        <f>L8/L$12</f>
        <v>0.59282314170633466</v>
      </c>
    </row>
    <row r="9" spans="1:14" x14ac:dyDescent="0.25">
      <c r="A9" t="s">
        <v>35</v>
      </c>
      <c r="B9" s="2">
        <f>Tenure!D8</f>
        <v>45335</v>
      </c>
      <c r="C9" s="3">
        <f>B9/B$12</f>
        <v>0.29813693188917606</v>
      </c>
      <c r="D9" s="2">
        <v>35152</v>
      </c>
      <c r="E9" s="3">
        <f>D9/D$12</f>
        <v>0.34747195176197304</v>
      </c>
      <c r="F9" s="2">
        <v>2328</v>
      </c>
      <c r="G9" s="3">
        <f>F9/F$12</f>
        <v>0.11338398597311514</v>
      </c>
      <c r="H9" s="2">
        <v>5469</v>
      </c>
      <c r="I9" s="3">
        <f>H9/H$12</f>
        <v>0.32717157214644654</v>
      </c>
      <c r="J9" s="2">
        <v>1920</v>
      </c>
      <c r="K9" s="3">
        <f>J9/J$12</f>
        <v>0.17587249244297884</v>
      </c>
      <c r="L9">
        <v>466</v>
      </c>
      <c r="M9" s="3">
        <f>L9/L$12</f>
        <v>0.1706334675942878</v>
      </c>
    </row>
    <row r="10" spans="1:14" x14ac:dyDescent="0.25">
      <c r="A10" t="s">
        <v>32</v>
      </c>
      <c r="B10" s="2">
        <f>Tenure!D9</f>
        <v>31065</v>
      </c>
      <c r="C10" s="3">
        <f>B10/B$12</f>
        <v>0.20429301398780753</v>
      </c>
      <c r="D10" s="2">
        <v>16380</v>
      </c>
      <c r="E10" s="3">
        <f>D10/D$12</f>
        <v>0.16191370533287205</v>
      </c>
      <c r="F10" s="2">
        <v>8309</v>
      </c>
      <c r="G10" s="3">
        <f>F10/F$12</f>
        <v>0.40468536917981685</v>
      </c>
      <c r="H10" s="2">
        <v>2550</v>
      </c>
      <c r="I10" s="3">
        <f>H10/H$12</f>
        <v>0.15254845656855706</v>
      </c>
      <c r="J10" s="2">
        <v>3197</v>
      </c>
      <c r="K10" s="3">
        <f>J10/J$12</f>
        <v>0.2928460199688559</v>
      </c>
      <c r="L10">
        <v>629</v>
      </c>
      <c r="M10" s="3">
        <f>L10/L$12</f>
        <v>0.23031856462834127</v>
      </c>
    </row>
    <row r="11" spans="1:14" x14ac:dyDescent="0.25">
      <c r="A11" t="s">
        <v>33</v>
      </c>
      <c r="B11" s="2">
        <f>Tenure!D10</f>
        <v>1657</v>
      </c>
      <c r="C11" s="3">
        <f>B11/B$12</f>
        <v>1.0896942674321489E-2</v>
      </c>
      <c r="D11">
        <v>932</v>
      </c>
      <c r="E11" s="3">
        <f>D11/D$12</f>
        <v>9.2126723669253199E-3</v>
      </c>
      <c r="F11">
        <v>300</v>
      </c>
      <c r="G11" s="3">
        <f>F11/F$12</f>
        <v>1.4611338398597311E-2</v>
      </c>
      <c r="H11">
        <v>253</v>
      </c>
      <c r="I11" s="3">
        <f>H11/H$12</f>
        <v>1.5135199808566643E-2</v>
      </c>
      <c r="J11">
        <v>155</v>
      </c>
      <c r="K11" s="3">
        <f>J11/J$12</f>
        <v>1.4198039754511312E-2</v>
      </c>
      <c r="L11">
        <v>17</v>
      </c>
      <c r="M11" s="3">
        <f>L11/L$12</f>
        <v>6.2248260710362508E-3</v>
      </c>
    </row>
    <row r="12" spans="1:14" x14ac:dyDescent="0.25">
      <c r="A12" s="6" t="s">
        <v>7</v>
      </c>
      <c r="B12" s="9">
        <f>SUM(B8:B11)</f>
        <v>152061</v>
      </c>
      <c r="C12" s="10">
        <f>B12/B$12</f>
        <v>1</v>
      </c>
      <c r="D12" s="9">
        <f>SUM(D8:D11)</f>
        <v>101165</v>
      </c>
      <c r="E12" s="10">
        <f>D12/D$12</f>
        <v>1</v>
      </c>
      <c r="F12" s="9">
        <f>SUM(F8:F11)</f>
        <v>20532</v>
      </c>
      <c r="G12" s="10">
        <f>F12/F$12</f>
        <v>1</v>
      </c>
      <c r="H12" s="9">
        <f>SUM(H8:H11)</f>
        <v>16716</v>
      </c>
      <c r="I12" s="10">
        <f>H12/H$12</f>
        <v>1</v>
      </c>
      <c r="J12" s="9">
        <f>SUM(J8:J11)</f>
        <v>10917</v>
      </c>
      <c r="K12" s="10">
        <f>J12/J$12</f>
        <v>1</v>
      </c>
      <c r="L12" s="9">
        <f>SUM(L8:L11)</f>
        <v>2731</v>
      </c>
      <c r="M12" s="10">
        <f>L12/L$12</f>
        <v>1</v>
      </c>
      <c r="N12" s="2"/>
    </row>
    <row r="13" spans="1:14" x14ac:dyDescent="0.25">
      <c r="A13" s="1" t="s">
        <v>6</v>
      </c>
    </row>
    <row r="14" spans="1:14" x14ac:dyDescent="0.25">
      <c r="A14" s="1" t="s">
        <v>58</v>
      </c>
    </row>
  </sheetData>
  <mergeCells count="6">
    <mergeCell ref="L6:M6"/>
    <mergeCell ref="B5:C6"/>
    <mergeCell ref="D6:E6"/>
    <mergeCell ref="F6:G6"/>
    <mergeCell ref="H6:I6"/>
    <mergeCell ref="J6:K6"/>
  </mergeCells>
  <pageMargins left="0.7" right="0.7" top="0.75" bottom="0.75" header="0.3" footer="0.3"/>
  <pageSetup scale="90" orientation="landscape" horizontalDpi="0" verticalDpi="0" r:id="rId1"/>
  <headerFooter>
    <oddFooter>&amp;RACS - &amp;P</oddFooter>
  </headerFooter>
  <ignoredErrors>
    <ignoredError sqref="C12:K1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15"/>
  <sheetViews>
    <sheetView workbookViewId="0">
      <selection activeCell="H12" sqref="D12:H12"/>
    </sheetView>
  </sheetViews>
  <sheetFormatPr defaultRowHeight="15" x14ac:dyDescent="0.25"/>
  <cols>
    <col min="1" max="1" width="28.5703125" customWidth="1"/>
    <col min="4" max="4" width="10.5703125" bestFit="1" customWidth="1"/>
  </cols>
  <sheetData>
    <row r="1" spans="1:10" s="4" customFormat="1" x14ac:dyDescent="0.25">
      <c r="A1" s="4" t="s">
        <v>55</v>
      </c>
    </row>
    <row r="2" spans="1:10" s="4" customFormat="1" x14ac:dyDescent="0.25">
      <c r="A2" s="4" t="s">
        <v>21</v>
      </c>
    </row>
    <row r="3" spans="1:10" s="11" customFormat="1" x14ac:dyDescent="0.25">
      <c r="A3" s="11" t="s">
        <v>10</v>
      </c>
    </row>
    <row r="5" spans="1:10" x14ac:dyDescent="0.25">
      <c r="A5" s="8"/>
      <c r="B5" s="54" t="s">
        <v>22</v>
      </c>
      <c r="C5" s="54"/>
      <c r="D5" s="13" t="s">
        <v>56</v>
      </c>
      <c r="E5" s="13"/>
      <c r="F5" s="13"/>
      <c r="G5" s="13"/>
      <c r="H5" s="13"/>
      <c r="I5" s="13"/>
    </row>
    <row r="6" spans="1:10" x14ac:dyDescent="0.25">
      <c r="A6" s="5"/>
      <c r="B6" s="52"/>
      <c r="C6" s="52"/>
      <c r="D6" s="51" t="s">
        <v>60</v>
      </c>
      <c r="E6" s="51"/>
      <c r="F6" s="51" t="s">
        <v>61</v>
      </c>
      <c r="G6" s="51"/>
      <c r="H6" s="51" t="s">
        <v>57</v>
      </c>
      <c r="I6" s="51"/>
    </row>
    <row r="7" spans="1:10" x14ac:dyDescent="0.25">
      <c r="A7" s="6"/>
      <c r="B7" s="7" t="s">
        <v>14</v>
      </c>
      <c r="C7" s="7" t="s">
        <v>15</v>
      </c>
      <c r="D7" s="7" t="s">
        <v>14</v>
      </c>
      <c r="E7" s="7" t="s">
        <v>15</v>
      </c>
      <c r="F7" s="7" t="s">
        <v>14</v>
      </c>
      <c r="G7" s="7" t="s">
        <v>15</v>
      </c>
      <c r="H7" s="7" t="s">
        <v>14</v>
      </c>
      <c r="I7" s="7" t="s">
        <v>15</v>
      </c>
    </row>
    <row r="8" spans="1:10" x14ac:dyDescent="0.25">
      <c r="A8" t="s">
        <v>34</v>
      </c>
      <c r="B8" s="2">
        <v>74004</v>
      </c>
      <c r="C8" s="3">
        <f>B8/B$12</f>
        <v>0.48667311144869491</v>
      </c>
      <c r="D8" s="2">
        <v>8526</v>
      </c>
      <c r="E8" s="3">
        <f>D8/D$12</f>
        <v>0.27310291809475001</v>
      </c>
      <c r="F8" s="2">
        <v>15717</v>
      </c>
      <c r="G8" s="3">
        <f>F8/F$12</f>
        <v>0.42339915411761536</v>
      </c>
      <c r="H8" s="2">
        <v>49761</v>
      </c>
      <c r="I8" s="3">
        <f>H8/H$12</f>
        <v>0.60155220560679878</v>
      </c>
    </row>
    <row r="9" spans="1:10" x14ac:dyDescent="0.25">
      <c r="A9" t="s">
        <v>35</v>
      </c>
      <c r="B9" s="2">
        <v>45335</v>
      </c>
      <c r="C9" s="3">
        <f>B9/B$12</f>
        <v>0.29813693188917606</v>
      </c>
      <c r="D9" s="2">
        <v>8377</v>
      </c>
      <c r="E9" s="3">
        <f>D9/D$12</f>
        <v>0.26833018354207372</v>
      </c>
      <c r="F9" s="2">
        <v>11935</v>
      </c>
      <c r="G9" s="3">
        <f>F9/F$12</f>
        <v>0.32151612294927401</v>
      </c>
      <c r="H9" s="2">
        <v>24023</v>
      </c>
      <c r="I9" s="3">
        <f>H9/H$12</f>
        <v>0.29040993218167094</v>
      </c>
    </row>
    <row r="10" spans="1:10" x14ac:dyDescent="0.25">
      <c r="A10" t="s">
        <v>32</v>
      </c>
      <c r="B10" s="2">
        <v>31065</v>
      </c>
      <c r="C10" s="3">
        <f>B10/B$12</f>
        <v>0.20429301398780753</v>
      </c>
      <c r="D10" s="2">
        <v>13625</v>
      </c>
      <c r="E10" s="3">
        <f>D10/D$12</f>
        <v>0.43643294147794615</v>
      </c>
      <c r="F10" s="2">
        <v>8981</v>
      </c>
      <c r="G10" s="3">
        <f>F10/F$12</f>
        <v>0.24193852536300206</v>
      </c>
      <c r="H10" s="2">
        <v>8459</v>
      </c>
      <c r="I10" s="3">
        <f>H10/H$12</f>
        <v>0.10225940208653184</v>
      </c>
    </row>
    <row r="11" spans="1:10" x14ac:dyDescent="0.25">
      <c r="A11" t="s">
        <v>33</v>
      </c>
      <c r="B11" s="2">
        <f>Tenure!D10</f>
        <v>1657</v>
      </c>
      <c r="C11" s="3">
        <f>B11/B$12</f>
        <v>1.0896942674321489E-2</v>
      </c>
      <c r="D11">
        <v>691</v>
      </c>
      <c r="E11" s="3">
        <f>D11/D$12</f>
        <v>2.2133956885230149E-2</v>
      </c>
      <c r="F11">
        <v>488</v>
      </c>
      <c r="G11" s="3">
        <f>F11/F$12</f>
        <v>1.3146197570108565E-2</v>
      </c>
      <c r="H11">
        <v>478</v>
      </c>
      <c r="I11" s="3">
        <f>H11/H$12</f>
        <v>5.778460124998489E-3</v>
      </c>
    </row>
    <row r="12" spans="1:10" x14ac:dyDescent="0.25">
      <c r="A12" s="6" t="s">
        <v>7</v>
      </c>
      <c r="B12" s="9">
        <f>SUM(B8:B11)</f>
        <v>152061</v>
      </c>
      <c r="C12" s="10">
        <f>B12/B$12</f>
        <v>1</v>
      </c>
      <c r="D12" s="9">
        <f>SUM(D8:D11)</f>
        <v>31219</v>
      </c>
      <c r="E12" s="10">
        <f>D12/D$12</f>
        <v>1</v>
      </c>
      <c r="F12" s="9">
        <f>SUM(F8:F11)</f>
        <v>37121</v>
      </c>
      <c r="G12" s="10">
        <f>F12/F$12</f>
        <v>1</v>
      </c>
      <c r="H12" s="9">
        <f>SUM(H8:H11)</f>
        <v>82721</v>
      </c>
      <c r="I12" s="10">
        <f>H12/H$12</f>
        <v>1</v>
      </c>
      <c r="J12" s="2"/>
    </row>
    <row r="13" spans="1:10" x14ac:dyDescent="0.25">
      <c r="A13" s="1" t="s">
        <v>6</v>
      </c>
    </row>
    <row r="14" spans="1:10" x14ac:dyDescent="0.25">
      <c r="A14" s="1" t="s">
        <v>29</v>
      </c>
    </row>
    <row r="15" spans="1:10" x14ac:dyDescent="0.25">
      <c r="A15" s="14" t="s">
        <v>30</v>
      </c>
    </row>
  </sheetData>
  <mergeCells count="4">
    <mergeCell ref="B5:C6"/>
    <mergeCell ref="D6:E6"/>
    <mergeCell ref="F6:G6"/>
    <mergeCell ref="H6:I6"/>
  </mergeCells>
  <pageMargins left="0.7" right="0.7" top="0.75" bottom="0.75" header="0.3" footer="0.3"/>
  <pageSetup orientation="landscape" horizontalDpi="0" verticalDpi="0" r:id="rId1"/>
  <headerFooter>
    <oddFooter>&amp;RACS - &amp;P</oddFooter>
  </headerFooter>
  <ignoredErrors>
    <ignoredError sqref="C12 G12 E12 D12 F12 H1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3"/>
  <sheetViews>
    <sheetView topLeftCell="A4" workbookViewId="0">
      <selection activeCell="D17" sqref="D17"/>
    </sheetView>
  </sheetViews>
  <sheetFormatPr defaultRowHeight="15" x14ac:dyDescent="0.25"/>
  <cols>
    <col min="1" max="1" width="27.85546875" customWidth="1"/>
    <col min="4" max="4" width="10.5703125" bestFit="1" customWidth="1"/>
    <col min="6" max="6" width="1.140625" customWidth="1"/>
  </cols>
  <sheetData>
    <row r="1" spans="1:14" s="4" customFormat="1" x14ac:dyDescent="0.25">
      <c r="A1" s="4" t="s">
        <v>150</v>
      </c>
    </row>
    <row r="2" spans="1:14" s="11" customFormat="1" x14ac:dyDescent="0.25">
      <c r="A2" s="11" t="s">
        <v>10</v>
      </c>
    </row>
    <row r="4" spans="1:14" x14ac:dyDescent="0.25">
      <c r="A4" s="8"/>
      <c r="B4" s="8"/>
      <c r="C4" s="8"/>
      <c r="D4" s="50" t="s">
        <v>20</v>
      </c>
      <c r="E4" s="50"/>
      <c r="F4" s="50"/>
      <c r="G4" s="50"/>
      <c r="H4" s="50"/>
      <c r="I4" s="50"/>
      <c r="J4" s="50"/>
      <c r="K4" s="50"/>
      <c r="L4" s="50"/>
      <c r="M4" s="50"/>
      <c r="N4" s="50"/>
    </row>
    <row r="5" spans="1:14" x14ac:dyDescent="0.25">
      <c r="A5" s="5"/>
      <c r="B5" s="51" t="s">
        <v>9</v>
      </c>
      <c r="C5" s="51"/>
      <c r="D5" s="51" t="s">
        <v>19</v>
      </c>
      <c r="E5" s="51"/>
      <c r="F5" s="37"/>
      <c r="G5" s="51" t="s">
        <v>11</v>
      </c>
      <c r="H5" s="51"/>
      <c r="I5" s="51" t="s">
        <v>12</v>
      </c>
      <c r="J5" s="51"/>
      <c r="K5" s="51" t="s">
        <v>13</v>
      </c>
      <c r="L5" s="51"/>
      <c r="M5" s="51" t="s">
        <v>18</v>
      </c>
      <c r="N5" s="51"/>
    </row>
    <row r="6" spans="1:14" x14ac:dyDescent="0.25">
      <c r="A6" s="6"/>
      <c r="B6" s="7" t="s">
        <v>14</v>
      </c>
      <c r="C6" s="7" t="s">
        <v>15</v>
      </c>
      <c r="D6" s="7" t="s">
        <v>14</v>
      </c>
      <c r="E6" s="7" t="s">
        <v>15</v>
      </c>
      <c r="F6" s="7"/>
      <c r="G6" s="7" t="s">
        <v>14</v>
      </c>
      <c r="H6" s="7" t="s">
        <v>15</v>
      </c>
      <c r="I6" s="7" t="s">
        <v>14</v>
      </c>
      <c r="J6" s="7" t="s">
        <v>15</v>
      </c>
      <c r="K6" s="7" t="s">
        <v>14</v>
      </c>
      <c r="L6" s="7" t="s">
        <v>15</v>
      </c>
      <c r="M6" s="7" t="s">
        <v>14</v>
      </c>
      <c r="N6" s="7" t="s">
        <v>15</v>
      </c>
    </row>
    <row r="7" spans="1:14" x14ac:dyDescent="0.25">
      <c r="A7" t="s">
        <v>151</v>
      </c>
      <c r="B7" s="2">
        <v>177038</v>
      </c>
      <c r="C7" s="3">
        <f t="shared" ref="C7:C12" si="0">B7/B$12</f>
        <v>0.48472751566127831</v>
      </c>
      <c r="D7" s="2">
        <v>88658</v>
      </c>
      <c r="E7" s="3">
        <f t="shared" ref="E7:E12" si="1">D7/D$12</f>
        <v>0.58304233169583264</v>
      </c>
      <c r="F7" s="3"/>
      <c r="G7" s="2">
        <v>45629</v>
      </c>
      <c r="H7" s="3">
        <f t="shared" ref="H7:H12" si="2">G7/G$12</f>
        <v>0.61858087956184593</v>
      </c>
      <c r="I7" s="2">
        <v>26097</v>
      </c>
      <c r="J7" s="3">
        <f t="shared" ref="J7:J12" si="3">I7/I$12</f>
        <v>0.61227506275954302</v>
      </c>
      <c r="K7" s="2">
        <v>12169</v>
      </c>
      <c r="L7" s="3">
        <f t="shared" ref="L7:L12" si="4">K7/K$12</f>
        <v>0.53476006328001402</v>
      </c>
      <c r="M7" s="2">
        <v>4763</v>
      </c>
      <c r="N7" s="3">
        <f t="shared" ref="N7:N12" si="5">M7/M$12</f>
        <v>0.36871032667595605</v>
      </c>
    </row>
    <row r="8" spans="1:14" x14ac:dyDescent="0.25">
      <c r="A8" t="s">
        <v>152</v>
      </c>
      <c r="B8" s="2">
        <v>68028</v>
      </c>
      <c r="C8" s="3">
        <f t="shared" si="0"/>
        <v>0.18625969246944407</v>
      </c>
      <c r="D8" s="2">
        <v>22560</v>
      </c>
      <c r="E8" s="3">
        <f t="shared" si="1"/>
        <v>0.1483615128139365</v>
      </c>
      <c r="F8" s="3"/>
      <c r="G8" s="2">
        <v>12858</v>
      </c>
      <c r="H8" s="3">
        <f t="shared" si="2"/>
        <v>0.17431267284854401</v>
      </c>
      <c r="I8" s="2">
        <v>6590</v>
      </c>
      <c r="J8" s="3">
        <f t="shared" si="3"/>
        <v>0.15461136006381532</v>
      </c>
      <c r="K8" s="2">
        <v>2455</v>
      </c>
      <c r="L8" s="3">
        <f t="shared" si="4"/>
        <v>0.10788363508525224</v>
      </c>
      <c r="M8">
        <v>657</v>
      </c>
      <c r="N8" s="3">
        <f t="shared" si="5"/>
        <v>5.0859266140269394E-2</v>
      </c>
    </row>
    <row r="9" spans="1:14" x14ac:dyDescent="0.25">
      <c r="A9" t="s">
        <v>153</v>
      </c>
      <c r="B9" s="2">
        <v>60102</v>
      </c>
      <c r="C9" s="3">
        <f t="shared" si="0"/>
        <v>0.16455841766329346</v>
      </c>
      <c r="D9" s="2">
        <v>14467</v>
      </c>
      <c r="E9" s="3">
        <f t="shared" si="1"/>
        <v>9.513945061521363E-2</v>
      </c>
      <c r="F9" s="3"/>
      <c r="G9" s="2">
        <v>8652</v>
      </c>
      <c r="H9" s="3">
        <f t="shared" si="2"/>
        <v>0.11729298844965023</v>
      </c>
      <c r="I9" s="2">
        <v>3444</v>
      </c>
      <c r="J9" s="3">
        <f t="shared" si="3"/>
        <v>8.0801445229101654E-2</v>
      </c>
      <c r="K9" s="2">
        <v>1577</v>
      </c>
      <c r="L9" s="3">
        <f t="shared" si="4"/>
        <v>6.9300404288978726E-2</v>
      </c>
      <c r="M9">
        <v>794</v>
      </c>
      <c r="N9" s="3">
        <f t="shared" si="5"/>
        <v>6.1464623006657379E-2</v>
      </c>
    </row>
    <row r="10" spans="1:14" x14ac:dyDescent="0.25">
      <c r="A10" t="s">
        <v>154</v>
      </c>
      <c r="B10" s="2">
        <v>59271</v>
      </c>
      <c r="C10" s="3">
        <f t="shared" si="0"/>
        <v>0.16228315153108161</v>
      </c>
      <c r="D10" s="2">
        <v>26137</v>
      </c>
      <c r="E10" s="3">
        <f t="shared" si="1"/>
        <v>0.17188496721710367</v>
      </c>
      <c r="F10" s="3"/>
      <c r="G10" s="2">
        <v>6489</v>
      </c>
      <c r="H10" s="3">
        <f t="shared" si="2"/>
        <v>8.7969741337237672E-2</v>
      </c>
      <c r="I10" s="2">
        <v>6437</v>
      </c>
      <c r="J10" s="3">
        <f t="shared" si="3"/>
        <v>0.15102174882105907</v>
      </c>
      <c r="K10" s="2">
        <v>6519</v>
      </c>
      <c r="L10" s="3">
        <f t="shared" si="4"/>
        <v>0.28647389699419934</v>
      </c>
      <c r="M10" s="2">
        <v>6692</v>
      </c>
      <c r="N10" s="3">
        <f t="shared" si="5"/>
        <v>0.51803684780925841</v>
      </c>
    </row>
    <row r="11" spans="1:14" x14ac:dyDescent="0.25">
      <c r="A11" t="s">
        <v>155</v>
      </c>
      <c r="B11" s="2">
        <v>793</v>
      </c>
      <c r="C11" s="3">
        <f t="shared" si="0"/>
        <v>2.1712226749025275E-3</v>
      </c>
      <c r="D11">
        <v>239</v>
      </c>
      <c r="E11" s="3">
        <f t="shared" si="1"/>
        <v>1.5717376579136005E-3</v>
      </c>
      <c r="F11" s="3"/>
      <c r="G11">
        <v>136</v>
      </c>
      <c r="H11" s="3">
        <f t="shared" si="2"/>
        <v>1.8437178027221951E-3</v>
      </c>
      <c r="I11">
        <v>55</v>
      </c>
      <c r="J11" s="3">
        <f t="shared" si="3"/>
        <v>1.2903831264810079E-3</v>
      </c>
      <c r="K11" s="2">
        <v>36</v>
      </c>
      <c r="L11" s="3">
        <f t="shared" si="4"/>
        <v>1.5820003515556336E-3</v>
      </c>
      <c r="M11">
        <v>12</v>
      </c>
      <c r="N11" s="3">
        <f t="shared" si="5"/>
        <v>9.2893636785880169E-4</v>
      </c>
    </row>
    <row r="12" spans="1:14" x14ac:dyDescent="0.25">
      <c r="A12" s="6" t="s">
        <v>7</v>
      </c>
      <c r="B12" s="9">
        <f>SUM(B7:B11)</f>
        <v>365232</v>
      </c>
      <c r="C12" s="10">
        <f t="shared" si="0"/>
        <v>1</v>
      </c>
      <c r="D12" s="9">
        <f>SUM(D7:D11)</f>
        <v>152061</v>
      </c>
      <c r="E12" s="10">
        <f t="shared" si="1"/>
        <v>1</v>
      </c>
      <c r="F12" s="10"/>
      <c r="G12" s="9">
        <f>SUM(G7:G11)</f>
        <v>73764</v>
      </c>
      <c r="H12" s="10">
        <f t="shared" si="2"/>
        <v>1</v>
      </c>
      <c r="I12" s="9">
        <f>SUM(I7:I11)</f>
        <v>42623</v>
      </c>
      <c r="J12" s="10">
        <f t="shared" si="3"/>
        <v>1</v>
      </c>
      <c r="K12" s="9">
        <f>SUM(K7:K11)</f>
        <v>22756</v>
      </c>
      <c r="L12" s="10">
        <f t="shared" si="4"/>
        <v>1</v>
      </c>
      <c r="M12" s="9">
        <f>SUM(M7:M11)</f>
        <v>12918</v>
      </c>
      <c r="N12" s="10">
        <f t="shared" si="5"/>
        <v>1</v>
      </c>
    </row>
    <row r="13" spans="1:14" x14ac:dyDescent="0.25">
      <c r="A13" s="1" t="s">
        <v>6</v>
      </c>
    </row>
  </sheetData>
  <mergeCells count="7">
    <mergeCell ref="D4:N4"/>
    <mergeCell ref="B5:C5"/>
    <mergeCell ref="D5:E5"/>
    <mergeCell ref="G5:H5"/>
    <mergeCell ref="I5:J5"/>
    <mergeCell ref="K5:L5"/>
    <mergeCell ref="M5:N5"/>
  </mergeCells>
  <pageMargins left="0.7" right="0.7" top="0.75" bottom="0.75" header="0.3" footer="0.3"/>
  <ignoredErrors>
    <ignoredError sqref="C12:L12"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pageSetUpPr fitToPage="1"/>
  </sheetPr>
  <dimension ref="A1:N11"/>
  <sheetViews>
    <sheetView workbookViewId="0">
      <selection activeCell="E15" sqref="E15:F15"/>
    </sheetView>
  </sheetViews>
  <sheetFormatPr defaultRowHeight="15" x14ac:dyDescent="0.25"/>
  <cols>
    <col min="1" max="1" width="28.5703125" customWidth="1"/>
    <col min="4" max="4" width="10.5703125" bestFit="1" customWidth="1"/>
    <col min="6" max="6" width="1.140625" customWidth="1"/>
  </cols>
  <sheetData>
    <row r="1" spans="1:14" s="4" customFormat="1" x14ac:dyDescent="0.25">
      <c r="A1" s="4" t="s">
        <v>64</v>
      </c>
    </row>
    <row r="2" spans="1:14" s="11" customFormat="1" x14ac:dyDescent="0.25">
      <c r="A2" s="11" t="s">
        <v>10</v>
      </c>
    </row>
    <row r="4" spans="1:14" x14ac:dyDescent="0.25">
      <c r="A4" s="8"/>
      <c r="B4" s="8"/>
      <c r="C4" s="8"/>
      <c r="D4" s="50" t="s">
        <v>65</v>
      </c>
      <c r="E4" s="50"/>
      <c r="F4" s="50"/>
      <c r="G4" s="50"/>
      <c r="H4" s="50"/>
      <c r="I4" s="50"/>
      <c r="J4" s="50"/>
      <c r="K4" s="50"/>
      <c r="L4" s="50"/>
      <c r="M4" s="50"/>
      <c r="N4" s="50"/>
    </row>
    <row r="5" spans="1:14" x14ac:dyDescent="0.25">
      <c r="A5" s="5"/>
      <c r="B5" s="51" t="s">
        <v>40</v>
      </c>
      <c r="C5" s="51"/>
      <c r="D5" s="51" t="s">
        <v>19</v>
      </c>
      <c r="E5" s="51"/>
      <c r="F5" s="12"/>
      <c r="G5" s="51" t="s">
        <v>11</v>
      </c>
      <c r="H5" s="51"/>
      <c r="I5" s="51" t="s">
        <v>12</v>
      </c>
      <c r="J5" s="51"/>
      <c r="K5" s="51" t="s">
        <v>13</v>
      </c>
      <c r="L5" s="51"/>
      <c r="M5" s="51" t="s">
        <v>18</v>
      </c>
      <c r="N5" s="51"/>
    </row>
    <row r="6" spans="1:14" x14ac:dyDescent="0.25">
      <c r="A6" s="6"/>
      <c r="B6" s="7" t="s">
        <v>14</v>
      </c>
      <c r="C6" s="7" t="s">
        <v>15</v>
      </c>
      <c r="D6" s="7" t="s">
        <v>14</v>
      </c>
      <c r="E6" s="7" t="s">
        <v>15</v>
      </c>
      <c r="F6" s="7"/>
      <c r="G6" s="7" t="s">
        <v>14</v>
      </c>
      <c r="H6" s="7" t="s">
        <v>15</v>
      </c>
      <c r="I6" s="7" t="s">
        <v>14</v>
      </c>
      <c r="J6" s="7" t="s">
        <v>15</v>
      </c>
      <c r="K6" s="7" t="s">
        <v>14</v>
      </c>
      <c r="L6" s="7" t="s">
        <v>15</v>
      </c>
      <c r="M6" s="7" t="s">
        <v>14</v>
      </c>
      <c r="N6" s="7" t="s">
        <v>15</v>
      </c>
    </row>
    <row r="7" spans="1:14" x14ac:dyDescent="0.25">
      <c r="A7" t="s">
        <v>63</v>
      </c>
      <c r="B7" s="2">
        <v>921883</v>
      </c>
      <c r="C7" s="3">
        <f>B7/B$9</f>
        <v>0.91357404406919074</v>
      </c>
      <c r="D7" s="2">
        <v>238180</v>
      </c>
      <c r="E7" s="3">
        <f>D7/D$9</f>
        <v>0.91770761892285524</v>
      </c>
      <c r="F7" s="3"/>
      <c r="G7" s="2">
        <v>120262</v>
      </c>
      <c r="H7" s="3">
        <f>G7/G$9</f>
        <v>0.93002861340963572</v>
      </c>
      <c r="I7" s="2">
        <v>67098</v>
      </c>
      <c r="J7" s="3">
        <f>I7/I$9</f>
        <v>0.9065337224383917</v>
      </c>
      <c r="K7" s="2">
        <v>33262</v>
      </c>
      <c r="L7" s="3">
        <f>K7/K$9</f>
        <v>0.89527090679083787</v>
      </c>
      <c r="M7" s="2">
        <v>17558</v>
      </c>
      <c r="N7" s="3">
        <f>M7/M$9</f>
        <v>0.92124455637756442</v>
      </c>
    </row>
    <row r="8" spans="1:14" x14ac:dyDescent="0.25">
      <c r="A8" t="s">
        <v>62</v>
      </c>
      <c r="B8" s="2">
        <v>87212</v>
      </c>
      <c r="C8" s="3">
        <f>B8/B$9</f>
        <v>8.642595593080929E-2</v>
      </c>
      <c r="D8" s="2">
        <v>21358</v>
      </c>
      <c r="E8" s="3">
        <f>D8/D$9</f>
        <v>8.2292381077144774E-2</v>
      </c>
      <c r="F8" s="3"/>
      <c r="G8" s="2">
        <v>9048</v>
      </c>
      <c r="H8" s="3">
        <f>G8/G$9</f>
        <v>6.997138659036424E-2</v>
      </c>
      <c r="I8" s="2">
        <v>6918</v>
      </c>
      <c r="J8" s="3">
        <f>I8/I$9</f>
        <v>9.3466277561608302E-2</v>
      </c>
      <c r="K8" s="2">
        <v>3891</v>
      </c>
      <c r="L8" s="3">
        <f>K8/K$9</f>
        <v>0.10472909320916211</v>
      </c>
      <c r="M8" s="2">
        <v>1501</v>
      </c>
      <c r="N8" s="3">
        <f>M8/M$9</f>
        <v>7.8755443622435597E-2</v>
      </c>
    </row>
    <row r="9" spans="1:14" x14ac:dyDescent="0.25">
      <c r="A9" s="6" t="s">
        <v>7</v>
      </c>
      <c r="B9" s="9">
        <f>SUM(B7:B8)</f>
        <v>1009095</v>
      </c>
      <c r="C9" s="10">
        <f>B9/B$9</f>
        <v>1</v>
      </c>
      <c r="D9" s="9">
        <f>SUM(D7:D8)</f>
        <v>259538</v>
      </c>
      <c r="E9" s="10">
        <f>D9/D$9</f>
        <v>1</v>
      </c>
      <c r="F9" s="10"/>
      <c r="G9" s="9">
        <f>SUM(G7:G8)</f>
        <v>129310</v>
      </c>
      <c r="H9" s="10">
        <f>G9/G$9</f>
        <v>1</v>
      </c>
      <c r="I9" s="9">
        <f>SUM(I7:I8)</f>
        <v>74016</v>
      </c>
      <c r="J9" s="10">
        <f>I9/I$9</f>
        <v>1</v>
      </c>
      <c r="K9" s="9">
        <f>SUM(K7:K8)</f>
        <v>37153</v>
      </c>
      <c r="L9" s="10">
        <f>K9/K$9</f>
        <v>1</v>
      </c>
      <c r="M9" s="9">
        <f>SUM(M7:M8)</f>
        <v>19059</v>
      </c>
      <c r="N9" s="10">
        <f>M9/M$9</f>
        <v>1</v>
      </c>
    </row>
    <row r="10" spans="1:14" x14ac:dyDescent="0.25">
      <c r="A10" s="1" t="s">
        <v>6</v>
      </c>
    </row>
    <row r="11" spans="1:14" x14ac:dyDescent="0.25">
      <c r="A11" s="1" t="s">
        <v>137</v>
      </c>
    </row>
  </sheetData>
  <mergeCells count="7">
    <mergeCell ref="D4:N4"/>
    <mergeCell ref="B5:C5"/>
    <mergeCell ref="D5:E5"/>
    <mergeCell ref="G5:H5"/>
    <mergeCell ref="I5:J5"/>
    <mergeCell ref="K5:L5"/>
    <mergeCell ref="M5:N5"/>
  </mergeCells>
  <pageMargins left="0.7" right="0.7" top="0.75" bottom="0.75" header="0.3" footer="0.3"/>
  <pageSetup scale="89" orientation="landscape" horizontalDpi="0" verticalDpi="0" r:id="rId1"/>
  <headerFooter>
    <oddFooter>&amp;RACS - &amp;P</oddFooter>
  </headerFooter>
  <ignoredErrors>
    <ignoredError sqref="C9:L9"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12"/>
  <sheetViews>
    <sheetView topLeftCell="A2" workbookViewId="0">
      <selection activeCell="I9" sqref="I9"/>
    </sheetView>
  </sheetViews>
  <sheetFormatPr defaultRowHeight="15" x14ac:dyDescent="0.25"/>
  <cols>
    <col min="1" max="1" width="28.5703125" customWidth="1"/>
    <col min="4" max="4" width="10.5703125" bestFit="1" customWidth="1"/>
  </cols>
  <sheetData>
    <row r="1" spans="1:14" s="4" customFormat="1" x14ac:dyDescent="0.25">
      <c r="A1" s="4" t="s">
        <v>64</v>
      </c>
    </row>
    <row r="2" spans="1:14" s="4" customFormat="1" x14ac:dyDescent="0.25">
      <c r="A2" s="4" t="s">
        <v>48</v>
      </c>
    </row>
    <row r="3" spans="1:14" s="11" customFormat="1" x14ac:dyDescent="0.25">
      <c r="A3" s="11" t="s">
        <v>10</v>
      </c>
    </row>
    <row r="5" spans="1:14" x14ac:dyDescent="0.25">
      <c r="A5" s="8"/>
      <c r="B5" s="54" t="s">
        <v>49</v>
      </c>
      <c r="C5" s="54"/>
      <c r="D5" s="50" t="s">
        <v>66</v>
      </c>
      <c r="E5" s="50"/>
      <c r="F5" s="50"/>
      <c r="G5" s="50"/>
      <c r="H5" s="50"/>
      <c r="I5" s="50"/>
      <c r="J5" s="50"/>
      <c r="K5" s="50"/>
      <c r="L5" s="50"/>
      <c r="M5" s="50"/>
    </row>
    <row r="6" spans="1:14" x14ac:dyDescent="0.25">
      <c r="A6" s="5"/>
      <c r="B6" s="52"/>
      <c r="C6" s="52"/>
      <c r="D6" s="51" t="s">
        <v>24</v>
      </c>
      <c r="E6" s="51"/>
      <c r="F6" s="51" t="s">
        <v>25</v>
      </c>
      <c r="G6" s="51"/>
      <c r="H6" s="51" t="s">
        <v>26</v>
      </c>
      <c r="I6" s="51"/>
      <c r="J6" s="51" t="s">
        <v>27</v>
      </c>
      <c r="K6" s="51"/>
      <c r="L6" s="51" t="s">
        <v>28</v>
      </c>
      <c r="M6" s="51"/>
    </row>
    <row r="7" spans="1:14" x14ac:dyDescent="0.25">
      <c r="A7" s="6"/>
      <c r="B7" s="7" t="s">
        <v>14</v>
      </c>
      <c r="C7" s="7" t="s">
        <v>15</v>
      </c>
      <c r="D7" s="7" t="s">
        <v>14</v>
      </c>
      <c r="E7" s="7" t="s">
        <v>15</v>
      </c>
      <c r="F7" s="7" t="s">
        <v>14</v>
      </c>
      <c r="G7" s="7" t="s">
        <v>15</v>
      </c>
      <c r="H7" s="7" t="s">
        <v>14</v>
      </c>
      <c r="I7" s="7" t="s">
        <v>15</v>
      </c>
      <c r="J7" s="7" t="s">
        <v>14</v>
      </c>
      <c r="K7" s="7" t="s">
        <v>15</v>
      </c>
      <c r="L7" s="7" t="s">
        <v>14</v>
      </c>
      <c r="M7" s="7" t="s">
        <v>15</v>
      </c>
    </row>
    <row r="8" spans="1:14" x14ac:dyDescent="0.25">
      <c r="A8" t="s">
        <v>63</v>
      </c>
      <c r="B8" s="2">
        <f>'Multigen Households'!D7</f>
        <v>238180</v>
      </c>
      <c r="C8" s="3">
        <f>B8/B$10</f>
        <v>0.91770761892285524</v>
      </c>
      <c r="D8" s="2">
        <v>156997</v>
      </c>
      <c r="E8" s="3">
        <f>D8/D$10</f>
        <v>0.96742727211106527</v>
      </c>
      <c r="F8" s="2">
        <v>28424</v>
      </c>
      <c r="G8" s="3">
        <f>F8/F$10</f>
        <v>0.86669105988535189</v>
      </c>
      <c r="H8" s="2">
        <v>29933</v>
      </c>
      <c r="I8" s="3">
        <f>H8/H$10</f>
        <v>0.82655878941845695</v>
      </c>
      <c r="J8" s="2">
        <v>18563</v>
      </c>
      <c r="K8" s="3">
        <f>J8/J$10</f>
        <v>0.79577313842328634</v>
      </c>
      <c r="L8" s="2">
        <v>4263</v>
      </c>
      <c r="M8" s="3">
        <f>L8/L$10</f>
        <v>0.86681577877185845</v>
      </c>
    </row>
    <row r="9" spans="1:14" x14ac:dyDescent="0.25">
      <c r="A9" t="s">
        <v>62</v>
      </c>
      <c r="B9" s="2">
        <f>'Multigen Households'!D8</f>
        <v>21358</v>
      </c>
      <c r="C9" s="3">
        <f>B9/B$10</f>
        <v>8.2292381077144774E-2</v>
      </c>
      <c r="D9" s="2">
        <v>5286</v>
      </c>
      <c r="E9" s="3">
        <f>D9/D$10</f>
        <v>3.2572727888934762E-2</v>
      </c>
      <c r="F9" s="2">
        <v>4372</v>
      </c>
      <c r="G9" s="3">
        <f>F9/F$10</f>
        <v>0.13330894011464814</v>
      </c>
      <c r="H9" s="2">
        <v>6281</v>
      </c>
      <c r="I9" s="3">
        <f>H9/H$10</f>
        <v>0.17344121058154305</v>
      </c>
      <c r="J9" s="2">
        <v>4764</v>
      </c>
      <c r="K9" s="3">
        <f>J9/J$10</f>
        <v>0.20422686157671369</v>
      </c>
      <c r="L9">
        <v>655</v>
      </c>
      <c r="M9" s="3">
        <f>L9/L$10</f>
        <v>0.13318422122814152</v>
      </c>
    </row>
    <row r="10" spans="1:14" x14ac:dyDescent="0.25">
      <c r="A10" s="6" t="s">
        <v>7</v>
      </c>
      <c r="B10" s="9">
        <f>SUM(B8:B9)</f>
        <v>259538</v>
      </c>
      <c r="C10" s="10">
        <f>B10/B$10</f>
        <v>1</v>
      </c>
      <c r="D10" s="9">
        <f>SUM(D8:D9)</f>
        <v>162283</v>
      </c>
      <c r="E10" s="10">
        <f>D10/D$10</f>
        <v>1</v>
      </c>
      <c r="F10" s="9">
        <f>SUM(F8:F9)</f>
        <v>32796</v>
      </c>
      <c r="G10" s="10">
        <f>F10/F$10</f>
        <v>1</v>
      </c>
      <c r="H10" s="9">
        <f>SUM(H8:H9)</f>
        <v>36214</v>
      </c>
      <c r="I10" s="10">
        <f>H10/H$10</f>
        <v>1</v>
      </c>
      <c r="J10" s="9">
        <f>SUM(J8:J9)</f>
        <v>23327</v>
      </c>
      <c r="K10" s="10">
        <f>J10/J$10</f>
        <v>1</v>
      </c>
      <c r="L10" s="9">
        <f>SUM(L8:L9)</f>
        <v>4918</v>
      </c>
      <c r="M10" s="10">
        <f>L10/L$10</f>
        <v>1</v>
      </c>
      <c r="N10" s="2"/>
    </row>
    <row r="11" spans="1:14" x14ac:dyDescent="0.25">
      <c r="A11" s="1" t="s">
        <v>6</v>
      </c>
    </row>
    <row r="12" spans="1:14" x14ac:dyDescent="0.25">
      <c r="A12" s="1" t="s">
        <v>58</v>
      </c>
    </row>
  </sheetData>
  <mergeCells count="7">
    <mergeCell ref="L6:M6"/>
    <mergeCell ref="D5:M5"/>
    <mergeCell ref="B5:C6"/>
    <mergeCell ref="D6:E6"/>
    <mergeCell ref="F6:G6"/>
    <mergeCell ref="H6:I6"/>
    <mergeCell ref="J6:K6"/>
  </mergeCells>
  <pageMargins left="0.7" right="0.7" top="0.75" bottom="0.75" header="0.3" footer="0.3"/>
  <pageSetup scale="90" orientation="landscape" horizontalDpi="0" verticalDpi="0" r:id="rId1"/>
  <headerFooter>
    <oddFooter>&amp;RACS - &amp;P</oddFooter>
  </headerFooter>
  <ignoredErrors>
    <ignoredError sqref="C10:K10"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L21"/>
  <sheetViews>
    <sheetView topLeftCell="A4" workbookViewId="0">
      <selection activeCell="A15" sqref="A15"/>
    </sheetView>
  </sheetViews>
  <sheetFormatPr defaultRowHeight="15" x14ac:dyDescent="0.25"/>
  <cols>
    <col min="1" max="1" width="23.140625" customWidth="1"/>
    <col min="2" max="2" width="10.5703125" bestFit="1" customWidth="1"/>
    <col min="4" max="4" width="1.140625" customWidth="1"/>
  </cols>
  <sheetData>
    <row r="1" spans="1:12" s="4" customFormat="1" x14ac:dyDescent="0.25">
      <c r="A1" s="4" t="s">
        <v>73</v>
      </c>
    </row>
    <row r="2" spans="1:12" s="11" customFormat="1" x14ac:dyDescent="0.25">
      <c r="A2" s="11" t="s">
        <v>10</v>
      </c>
    </row>
    <row r="4" spans="1:12" x14ac:dyDescent="0.25">
      <c r="A4" s="8"/>
      <c r="B4" s="50" t="s">
        <v>41</v>
      </c>
      <c r="C4" s="50"/>
      <c r="D4" s="50"/>
      <c r="E4" s="50"/>
      <c r="F4" s="50"/>
      <c r="G4" s="50"/>
      <c r="H4" s="50"/>
      <c r="I4" s="50"/>
      <c r="J4" s="50"/>
      <c r="K4" s="50"/>
      <c r="L4" s="50"/>
    </row>
    <row r="5" spans="1:12" x14ac:dyDescent="0.25">
      <c r="A5" s="5" t="s">
        <v>67</v>
      </c>
      <c r="B5" s="51" t="s">
        <v>19</v>
      </c>
      <c r="C5" s="51"/>
      <c r="D5" s="12"/>
      <c r="E5" s="51" t="s">
        <v>11</v>
      </c>
      <c r="F5" s="51"/>
      <c r="G5" s="51" t="s">
        <v>12</v>
      </c>
      <c r="H5" s="51"/>
      <c r="I5" s="51" t="s">
        <v>13</v>
      </c>
      <c r="J5" s="51"/>
      <c r="K5" s="51" t="s">
        <v>18</v>
      </c>
      <c r="L5" s="51"/>
    </row>
    <row r="6" spans="1:12" x14ac:dyDescent="0.25">
      <c r="A6" s="6"/>
      <c r="B6" s="7" t="s">
        <v>14</v>
      </c>
      <c r="C6" s="7" t="s">
        <v>15</v>
      </c>
      <c r="D6" s="7"/>
      <c r="E6" s="7" t="s">
        <v>14</v>
      </c>
      <c r="F6" s="7" t="s">
        <v>15</v>
      </c>
      <c r="G6" s="7" t="s">
        <v>14</v>
      </c>
      <c r="H6" s="7" t="s">
        <v>15</v>
      </c>
      <c r="I6" s="7" t="s">
        <v>14</v>
      </c>
      <c r="J6" s="7" t="s">
        <v>15</v>
      </c>
      <c r="K6" s="7" t="s">
        <v>14</v>
      </c>
      <c r="L6" s="7" t="s">
        <v>15</v>
      </c>
    </row>
    <row r="7" spans="1:12" x14ac:dyDescent="0.25">
      <c r="A7" t="s">
        <v>68</v>
      </c>
      <c r="B7" s="2">
        <v>14239</v>
      </c>
      <c r="C7" s="3">
        <f>B7/B$13</f>
        <v>5.3657562328539993E-2</v>
      </c>
      <c r="D7" s="3"/>
      <c r="E7" s="2">
        <v>2216</v>
      </c>
      <c r="F7" s="3">
        <f>E7/E$13</f>
        <v>1.7072024529479288E-2</v>
      </c>
      <c r="G7" s="2">
        <v>2391</v>
      </c>
      <c r="H7" s="3">
        <f>G7/G$13</f>
        <v>3.1812980654088718E-2</v>
      </c>
      <c r="I7" s="2">
        <v>3608</v>
      </c>
      <c r="J7" s="3">
        <f>I7/I$13</f>
        <v>9.3787366779308545E-2</v>
      </c>
      <c r="K7" s="2">
        <v>6024</v>
      </c>
      <c r="L7" s="3">
        <f>K7/K$13</f>
        <v>0.27460454939143913</v>
      </c>
    </row>
    <row r="8" spans="1:12" x14ac:dyDescent="0.25">
      <c r="A8" t="s">
        <v>69</v>
      </c>
      <c r="B8" s="2">
        <v>18699</v>
      </c>
      <c r="C8" s="3">
        <f t="shared" ref="C8:C13" si="0">B8/B$13</f>
        <v>7.0464411684905484E-2</v>
      </c>
      <c r="D8" s="3"/>
      <c r="E8" s="2">
        <v>2662</v>
      </c>
      <c r="F8" s="3">
        <f t="shared" ref="F8:F13" si="1">E8/E$13</f>
        <v>2.0508000585502645E-2</v>
      </c>
      <c r="G8" s="2">
        <v>4021</v>
      </c>
      <c r="H8" s="3">
        <f t="shared" ref="H8:J13" si="2">G8/G$13</f>
        <v>5.3500625349264218E-2</v>
      </c>
      <c r="I8" s="2">
        <v>5152</v>
      </c>
      <c r="J8" s="3">
        <f t="shared" si="2"/>
        <v>0.13392253704185078</v>
      </c>
      <c r="K8" s="2">
        <v>6864</v>
      </c>
      <c r="L8" s="3">
        <f t="shared" ref="L8:L13" si="3">K8/K$13</f>
        <v>0.31289602042211789</v>
      </c>
    </row>
    <row r="9" spans="1:12" x14ac:dyDescent="0.25">
      <c r="A9" t="s">
        <v>70</v>
      </c>
      <c r="B9" s="2">
        <v>9657</v>
      </c>
      <c r="C9" s="3">
        <f t="shared" si="0"/>
        <v>3.6390974043592296E-2</v>
      </c>
      <c r="D9" s="3"/>
      <c r="E9" s="2">
        <v>2546</v>
      </c>
      <c r="F9" s="3">
        <f t="shared" si="1"/>
        <v>1.9614338651649039E-2</v>
      </c>
      <c r="G9" s="2">
        <v>2052</v>
      </c>
      <c r="H9" s="3">
        <f t="shared" si="2"/>
        <v>2.7302482769631976E-2</v>
      </c>
      <c r="I9" s="2">
        <v>1778</v>
      </c>
      <c r="J9" s="3">
        <f t="shared" si="2"/>
        <v>4.621783207694307E-2</v>
      </c>
      <c r="K9" s="2">
        <v>3281</v>
      </c>
      <c r="L9" s="3">
        <f t="shared" si="3"/>
        <v>0.14956466244244884</v>
      </c>
    </row>
    <row r="10" spans="1:12" x14ac:dyDescent="0.25">
      <c r="A10" t="s">
        <v>71</v>
      </c>
      <c r="B10" s="2">
        <v>25856</v>
      </c>
      <c r="C10" s="3">
        <f t="shared" si="0"/>
        <v>9.7434506044436403E-2</v>
      </c>
      <c r="D10" s="3"/>
      <c r="E10" s="2">
        <v>3674</v>
      </c>
      <c r="F10" s="3">
        <f t="shared" si="1"/>
        <v>2.8304430560156545E-2</v>
      </c>
      <c r="G10" s="2">
        <v>4609</v>
      </c>
      <c r="H10" s="3">
        <f t="shared" si="2"/>
        <v>6.1324143803720164E-2</v>
      </c>
      <c r="I10" s="2">
        <v>6928</v>
      </c>
      <c r="J10" s="3">
        <f t="shared" si="2"/>
        <v>0.18008838055627763</v>
      </c>
      <c r="K10" s="2">
        <v>10645</v>
      </c>
      <c r="L10" s="3">
        <f t="shared" si="3"/>
        <v>0.48525322514473263</v>
      </c>
    </row>
    <row r="11" spans="1:12" x14ac:dyDescent="0.25">
      <c r="A11" t="s">
        <v>72</v>
      </c>
      <c r="B11" s="2">
        <v>33724</v>
      </c>
      <c r="C11" s="3">
        <f t="shared" si="0"/>
        <v>0.12708389858611438</v>
      </c>
      <c r="D11" s="3"/>
      <c r="E11" s="2">
        <v>6962</v>
      </c>
      <c r="F11" s="3">
        <f t="shared" si="1"/>
        <v>5.3635123995593323E-2</v>
      </c>
      <c r="G11" s="2">
        <v>7742</v>
      </c>
      <c r="H11" s="3">
        <f t="shared" si="2"/>
        <v>0.10300965965033662</v>
      </c>
      <c r="I11" s="2">
        <v>8628</v>
      </c>
      <c r="J11" s="3">
        <f t="shared" si="2"/>
        <v>0.22427865869508709</v>
      </c>
      <c r="K11" s="2">
        <v>10392</v>
      </c>
      <c r="L11" s="3">
        <f t="shared" si="3"/>
        <v>0.47372019875096866</v>
      </c>
    </row>
    <row r="12" spans="1:12" x14ac:dyDescent="0.25">
      <c r="A12" t="s">
        <v>74</v>
      </c>
      <c r="B12" s="2">
        <v>15892</v>
      </c>
      <c r="C12" s="3">
        <f t="shared" si="0"/>
        <v>5.9886647975641374E-2</v>
      </c>
      <c r="D12" s="3"/>
      <c r="E12" s="2">
        <v>3243</v>
      </c>
      <c r="F12" s="3">
        <f t="shared" si="1"/>
        <v>2.4984014236959083E-2</v>
      </c>
      <c r="G12" s="2">
        <v>2952</v>
      </c>
      <c r="H12" s="3">
        <f t="shared" si="2"/>
        <v>3.9277255914207401E-2</v>
      </c>
      <c r="I12" s="2">
        <v>3604</v>
      </c>
      <c r="J12" s="3">
        <f t="shared" si="2"/>
        <v>9.3683389654276056E-2</v>
      </c>
      <c r="K12" s="2">
        <v>6093</v>
      </c>
      <c r="L12" s="3">
        <f t="shared" si="3"/>
        <v>0.27774992022610201</v>
      </c>
    </row>
    <row r="13" spans="1:12" x14ac:dyDescent="0.25">
      <c r="A13" s="6" t="s">
        <v>7</v>
      </c>
      <c r="B13" s="9">
        <v>265368</v>
      </c>
      <c r="C13" s="10">
        <f t="shared" si="0"/>
        <v>1</v>
      </c>
      <c r="D13" s="10"/>
      <c r="E13" s="9">
        <v>129803</v>
      </c>
      <c r="F13" s="10">
        <f t="shared" si="1"/>
        <v>1</v>
      </c>
      <c r="G13" s="9">
        <v>75158</v>
      </c>
      <c r="H13" s="10">
        <f t="shared" si="2"/>
        <v>1</v>
      </c>
      <c r="I13" s="9">
        <v>38470</v>
      </c>
      <c r="J13" s="10">
        <f t="shared" si="2"/>
        <v>1</v>
      </c>
      <c r="K13" s="9">
        <v>21937</v>
      </c>
      <c r="L13" s="10">
        <f t="shared" si="3"/>
        <v>1</v>
      </c>
    </row>
    <row r="14" spans="1:12" x14ac:dyDescent="0.25">
      <c r="A14" s="1" t="s">
        <v>6</v>
      </c>
    </row>
    <row r="15" spans="1:12" x14ac:dyDescent="0.25">
      <c r="A15" s="1" t="s">
        <v>77</v>
      </c>
    </row>
    <row r="16" spans="1:12" x14ac:dyDescent="0.25">
      <c r="A16" s="1" t="s">
        <v>78</v>
      </c>
    </row>
    <row r="17" spans="1:2" x14ac:dyDescent="0.25">
      <c r="A17" s="1" t="s">
        <v>79</v>
      </c>
      <c r="B17" s="2"/>
    </row>
    <row r="18" spans="1:2" x14ac:dyDescent="0.25">
      <c r="A18" s="1" t="s">
        <v>80</v>
      </c>
    </row>
    <row r="19" spans="1:2" x14ac:dyDescent="0.25">
      <c r="A19" s="1" t="s">
        <v>81</v>
      </c>
    </row>
    <row r="20" spans="1:2" x14ac:dyDescent="0.25">
      <c r="A20" s="1" t="s">
        <v>82</v>
      </c>
    </row>
    <row r="21" spans="1:2" x14ac:dyDescent="0.25">
      <c r="A21" s="1" t="s">
        <v>83</v>
      </c>
    </row>
  </sheetData>
  <mergeCells count="6">
    <mergeCell ref="B4:L4"/>
    <mergeCell ref="B5:C5"/>
    <mergeCell ref="E5:F5"/>
    <mergeCell ref="G5:H5"/>
    <mergeCell ref="I5:J5"/>
    <mergeCell ref="K5:L5"/>
  </mergeCells>
  <pageMargins left="0.7" right="0.7" top="0.75" bottom="0.75" header="0.3" footer="0.3"/>
  <pageSetup orientation="landscape" horizontalDpi="0" verticalDpi="0" r:id="rId1"/>
  <headerFooter>
    <oddFooter>&amp;RACS -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22"/>
  <sheetViews>
    <sheetView workbookViewId="0">
      <selection activeCell="L1" sqref="L1:L1048576"/>
    </sheetView>
  </sheetViews>
  <sheetFormatPr defaultRowHeight="15" x14ac:dyDescent="0.25"/>
  <cols>
    <col min="1" max="1" width="23.140625" customWidth="1"/>
    <col min="2" max="2" width="10.5703125" bestFit="1" customWidth="1"/>
    <col min="4" max="4" width="1.140625" customWidth="1"/>
  </cols>
  <sheetData>
    <row r="1" spans="1:10" s="4" customFormat="1" x14ac:dyDescent="0.25">
      <c r="A1" s="4" t="s">
        <v>75</v>
      </c>
    </row>
    <row r="2" spans="1:10" s="11" customFormat="1" x14ac:dyDescent="0.25">
      <c r="A2" s="11" t="s">
        <v>10</v>
      </c>
    </row>
    <row r="4" spans="1:10" x14ac:dyDescent="0.25">
      <c r="A4" s="8"/>
      <c r="B4" s="13"/>
      <c r="C4" s="13"/>
      <c r="D4" s="13"/>
      <c r="E4" s="13" t="s">
        <v>76</v>
      </c>
      <c r="F4" s="13"/>
      <c r="G4" s="13"/>
      <c r="H4" s="13"/>
      <c r="I4" s="13"/>
      <c r="J4" s="13"/>
    </row>
    <row r="5" spans="1:10" x14ac:dyDescent="0.25">
      <c r="A5" s="5" t="s">
        <v>67</v>
      </c>
      <c r="B5" s="51" t="s">
        <v>19</v>
      </c>
      <c r="C5" s="51"/>
      <c r="D5" s="12"/>
      <c r="E5" s="51" t="s">
        <v>60</v>
      </c>
      <c r="F5" s="51"/>
      <c r="G5" s="51" t="s">
        <v>61</v>
      </c>
      <c r="H5" s="51"/>
      <c r="I5" s="51" t="s">
        <v>57</v>
      </c>
      <c r="J5" s="51"/>
    </row>
    <row r="6" spans="1:10" x14ac:dyDescent="0.25">
      <c r="A6" s="6"/>
      <c r="B6" s="7" t="s">
        <v>14</v>
      </c>
      <c r="C6" s="7" t="s">
        <v>15</v>
      </c>
      <c r="D6" s="7"/>
      <c r="E6" s="7" t="s">
        <v>14</v>
      </c>
      <c r="F6" s="7" t="s">
        <v>15</v>
      </c>
      <c r="G6" s="7" t="s">
        <v>14</v>
      </c>
      <c r="H6" s="7" t="s">
        <v>15</v>
      </c>
      <c r="I6" s="7" t="s">
        <v>14</v>
      </c>
      <c r="J6" s="7" t="s">
        <v>15</v>
      </c>
    </row>
    <row r="7" spans="1:10" x14ac:dyDescent="0.25">
      <c r="A7" t="s">
        <v>68</v>
      </c>
      <c r="B7" s="2">
        <f>Disability!B7</f>
        <v>14239</v>
      </c>
      <c r="C7" s="3">
        <f>B7/B$13</f>
        <v>5.3657562328539993E-2</v>
      </c>
      <c r="D7" s="3"/>
      <c r="E7" s="2">
        <v>3609</v>
      </c>
      <c r="F7" s="3">
        <f>E7/E$13</f>
        <v>8.1269140695370209E-2</v>
      </c>
      <c r="G7" s="2">
        <v>2616</v>
      </c>
      <c r="H7" s="3">
        <f>G7/G$13</f>
        <v>4.2158189905240763E-2</v>
      </c>
      <c r="I7" s="2">
        <v>3859</v>
      </c>
      <c r="J7" s="3">
        <f>I7/I$13</f>
        <v>2.520937038633899E-2</v>
      </c>
    </row>
    <row r="8" spans="1:10" x14ac:dyDescent="0.25">
      <c r="A8" t="s">
        <v>69</v>
      </c>
      <c r="B8" s="2">
        <f>Disability!B8</f>
        <v>18699</v>
      </c>
      <c r="C8" s="3">
        <f t="shared" ref="C8:C13" si="0">B8/B$13</f>
        <v>7.0464411684905484E-2</v>
      </c>
      <c r="D8" s="3"/>
      <c r="E8" s="2">
        <v>4816</v>
      </c>
      <c r="F8" s="3">
        <f t="shared" ref="F8:F13" si="1">E8/E$13</f>
        <v>0.10844892812105927</v>
      </c>
      <c r="G8" s="2">
        <v>4433</v>
      </c>
      <c r="H8" s="3">
        <f t="shared" ref="H8:J13" si="2">G8/G$13</f>
        <v>7.1440082511442016E-2</v>
      </c>
      <c r="I8" s="2">
        <v>7669</v>
      </c>
      <c r="J8" s="3">
        <f t="shared" si="2"/>
        <v>5.0098642522112907E-2</v>
      </c>
    </row>
    <row r="9" spans="1:10" x14ac:dyDescent="0.25">
      <c r="A9" t="s">
        <v>70</v>
      </c>
      <c r="B9" s="2">
        <f>Disability!B9</f>
        <v>9657</v>
      </c>
      <c r="C9" s="3">
        <f t="shared" si="0"/>
        <v>3.6390974043592296E-2</v>
      </c>
      <c r="D9" s="3"/>
      <c r="E9" s="2">
        <v>2760</v>
      </c>
      <c r="F9" s="3">
        <f t="shared" si="1"/>
        <v>6.2150963790308052E-2</v>
      </c>
      <c r="G9" s="2">
        <v>2651</v>
      </c>
      <c r="H9" s="3">
        <f t="shared" si="2"/>
        <v>4.2722232965899568E-2</v>
      </c>
      <c r="I9" s="2">
        <v>3001</v>
      </c>
      <c r="J9" s="3">
        <f t="shared" si="2"/>
        <v>1.9604384692771006E-2</v>
      </c>
    </row>
    <row r="10" spans="1:10" x14ac:dyDescent="0.25">
      <c r="A10" t="s">
        <v>71</v>
      </c>
      <c r="B10" s="2">
        <f>Disability!B10</f>
        <v>25856</v>
      </c>
      <c r="C10" s="3">
        <f t="shared" si="0"/>
        <v>9.7434506044436403E-2</v>
      </c>
      <c r="D10" s="3"/>
      <c r="E10" s="2">
        <v>7188</v>
      </c>
      <c r="F10" s="3">
        <f t="shared" si="1"/>
        <v>0.16186272743649793</v>
      </c>
      <c r="G10" s="2">
        <v>5982</v>
      </c>
      <c r="H10" s="3">
        <f t="shared" si="2"/>
        <v>9.6403016824598717E-2</v>
      </c>
      <c r="I10" s="2">
        <v>7563</v>
      </c>
      <c r="J10" s="3">
        <f t="shared" si="2"/>
        <v>4.9406185082115001E-2</v>
      </c>
    </row>
    <row r="11" spans="1:10" x14ac:dyDescent="0.25">
      <c r="A11" t="s">
        <v>72</v>
      </c>
      <c r="B11" s="2">
        <f>Disability!B11</f>
        <v>33724</v>
      </c>
      <c r="C11" s="3">
        <f t="shared" si="0"/>
        <v>0.12708389858611438</v>
      </c>
      <c r="D11" s="3"/>
      <c r="E11" s="2">
        <v>9616</v>
      </c>
      <c r="F11" s="3">
        <f t="shared" si="1"/>
        <v>0.21653756079985589</v>
      </c>
      <c r="G11" s="2">
        <v>8361</v>
      </c>
      <c r="H11" s="3">
        <f t="shared" si="2"/>
        <v>0.13474182943337845</v>
      </c>
      <c r="I11" s="2">
        <v>10920</v>
      </c>
      <c r="J11" s="3">
        <f t="shared" si="2"/>
        <v>7.1336181554501624E-2</v>
      </c>
    </row>
    <row r="12" spans="1:10" x14ac:dyDescent="0.25">
      <c r="A12" t="s">
        <v>74</v>
      </c>
      <c r="B12" s="2">
        <f>Disability!B12</f>
        <v>15892</v>
      </c>
      <c r="C12" s="3">
        <f t="shared" si="0"/>
        <v>5.9886647975641374E-2</v>
      </c>
      <c r="D12" s="3"/>
      <c r="E12" s="2">
        <v>4137</v>
      </c>
      <c r="F12" s="3">
        <f t="shared" si="1"/>
        <v>9.3158890290037835E-2</v>
      </c>
      <c r="G12" s="2">
        <v>3152</v>
      </c>
      <c r="H12" s="3">
        <f t="shared" si="2"/>
        <v>5.0796106491329852E-2</v>
      </c>
      <c r="I12" s="2">
        <v>4390</v>
      </c>
      <c r="J12" s="3">
        <f t="shared" si="2"/>
        <v>2.8678190203687011E-2</v>
      </c>
    </row>
    <row r="13" spans="1:10" x14ac:dyDescent="0.25">
      <c r="A13" s="6" t="s">
        <v>7</v>
      </c>
      <c r="B13" s="9">
        <f>Disability!B13</f>
        <v>265368</v>
      </c>
      <c r="C13" s="10">
        <f t="shared" si="0"/>
        <v>1</v>
      </c>
      <c r="D13" s="10"/>
      <c r="E13" s="9">
        <v>44408</v>
      </c>
      <c r="F13" s="10">
        <f t="shared" si="1"/>
        <v>1</v>
      </c>
      <c r="G13" s="9">
        <v>62052</v>
      </c>
      <c r="H13" s="10">
        <f t="shared" si="2"/>
        <v>1</v>
      </c>
      <c r="I13" s="9">
        <v>153078</v>
      </c>
      <c r="J13" s="10">
        <f t="shared" si="2"/>
        <v>1</v>
      </c>
    </row>
    <row r="14" spans="1:10" x14ac:dyDescent="0.25">
      <c r="A14" s="1" t="s">
        <v>6</v>
      </c>
    </row>
    <row r="15" spans="1:10" x14ac:dyDescent="0.25">
      <c r="A15" s="1" t="s">
        <v>29</v>
      </c>
    </row>
    <row r="16" spans="1:10" x14ac:dyDescent="0.25">
      <c r="A16" s="1" t="s">
        <v>84</v>
      </c>
    </row>
    <row r="17" spans="1:2" x14ac:dyDescent="0.25">
      <c r="A17" s="1" t="s">
        <v>78</v>
      </c>
    </row>
    <row r="18" spans="1:2" x14ac:dyDescent="0.25">
      <c r="A18" s="1" t="s">
        <v>79</v>
      </c>
      <c r="B18" s="2"/>
    </row>
    <row r="19" spans="1:2" x14ac:dyDescent="0.25">
      <c r="A19" s="1" t="s">
        <v>80</v>
      </c>
    </row>
    <row r="20" spans="1:2" x14ac:dyDescent="0.25">
      <c r="A20" s="1" t="s">
        <v>81</v>
      </c>
    </row>
    <row r="21" spans="1:2" x14ac:dyDescent="0.25">
      <c r="A21" s="1" t="s">
        <v>82</v>
      </c>
    </row>
    <row r="22" spans="1:2" x14ac:dyDescent="0.25">
      <c r="A22" s="1" t="s">
        <v>83</v>
      </c>
    </row>
  </sheetData>
  <mergeCells count="4">
    <mergeCell ref="B5:C5"/>
    <mergeCell ref="E5:F5"/>
    <mergeCell ref="G5:H5"/>
    <mergeCell ref="I5:J5"/>
  </mergeCells>
  <pageMargins left="0.7" right="0.7" top="0.75" bottom="0.75" header="0.3" footer="0.3"/>
  <pageSetup orientation="landscape" horizontalDpi="0" verticalDpi="0" r:id="rId1"/>
  <headerFooter>
    <oddFooter>&amp;RACS -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L10"/>
  <sheetViews>
    <sheetView workbookViewId="0">
      <selection activeCell="D23" sqref="D23"/>
    </sheetView>
  </sheetViews>
  <sheetFormatPr defaultRowHeight="15" x14ac:dyDescent="0.25"/>
  <cols>
    <col min="1" max="1" width="30.7109375" customWidth="1"/>
    <col min="6" max="6" width="2.5703125" customWidth="1"/>
    <col min="11" max="11" width="2.85546875" customWidth="1"/>
    <col min="12" max="12" width="15.140625" style="19" customWidth="1"/>
  </cols>
  <sheetData>
    <row r="1" spans="1:12" x14ac:dyDescent="0.25">
      <c r="A1" s="4" t="s">
        <v>112</v>
      </c>
    </row>
    <row r="2" spans="1:12" x14ac:dyDescent="0.25">
      <c r="A2" s="25"/>
      <c r="B2" s="50" t="s">
        <v>105</v>
      </c>
      <c r="C2" s="50"/>
      <c r="D2" s="50"/>
      <c r="E2" s="50"/>
      <c r="F2" s="16"/>
      <c r="G2" s="50" t="s">
        <v>111</v>
      </c>
      <c r="H2" s="50"/>
      <c r="I2" s="50"/>
      <c r="J2" s="50"/>
      <c r="K2" s="4"/>
      <c r="L2" s="16" t="s">
        <v>114</v>
      </c>
    </row>
    <row r="3" spans="1:12" x14ac:dyDescent="0.25">
      <c r="A3" s="26"/>
      <c r="B3" s="6">
        <v>2006</v>
      </c>
      <c r="C3" s="6">
        <v>2016</v>
      </c>
      <c r="D3" s="6" t="s">
        <v>108</v>
      </c>
      <c r="E3" s="6" t="s">
        <v>109</v>
      </c>
      <c r="F3" s="6"/>
      <c r="G3" s="6">
        <v>2006</v>
      </c>
      <c r="H3" s="6">
        <v>2016</v>
      </c>
      <c r="I3" s="6" t="s">
        <v>108</v>
      </c>
      <c r="J3" s="6" t="s">
        <v>109</v>
      </c>
      <c r="K3" s="4"/>
      <c r="L3" s="31" t="s">
        <v>113</v>
      </c>
    </row>
    <row r="4" spans="1:12" x14ac:dyDescent="0.25">
      <c r="A4" t="s">
        <v>95</v>
      </c>
      <c r="B4" s="2">
        <v>932131</v>
      </c>
      <c r="C4" s="2">
        <v>1043863</v>
      </c>
      <c r="D4" s="2">
        <f>C4-B4</f>
        <v>111732</v>
      </c>
      <c r="E4" s="3">
        <f>D4/B4</f>
        <v>0.11986727187487596</v>
      </c>
      <c r="F4" s="3"/>
      <c r="G4" s="2">
        <v>218304</v>
      </c>
      <c r="H4" s="2">
        <v>287941</v>
      </c>
      <c r="I4" s="2">
        <f>H4-G4</f>
        <v>69637</v>
      </c>
      <c r="J4" s="3">
        <f>I4/G4</f>
        <v>0.31899094840222808</v>
      </c>
      <c r="L4" s="29">
        <f>J4/E4</f>
        <v>2.6612013722578785</v>
      </c>
    </row>
    <row r="5" spans="1:12" x14ac:dyDescent="0.25">
      <c r="A5" t="s">
        <v>96</v>
      </c>
      <c r="B5" s="2">
        <v>272452</v>
      </c>
      <c r="C5" s="2">
        <v>317233</v>
      </c>
      <c r="D5" s="2">
        <f t="shared" ref="D5:D9" si="0">C5-B5</f>
        <v>44781</v>
      </c>
      <c r="E5" s="3">
        <f t="shared" ref="E5:E9" si="1">D5/B5</f>
        <v>0.16436289695065553</v>
      </c>
      <c r="F5" s="3"/>
      <c r="G5" s="2">
        <v>55017</v>
      </c>
      <c r="H5" s="2">
        <v>82221</v>
      </c>
      <c r="I5" s="2">
        <f t="shared" ref="I5:I9" si="2">H5-G5</f>
        <v>27204</v>
      </c>
      <c r="J5" s="3">
        <f t="shared" ref="J5:J9" si="3">I5/G5</f>
        <v>0.4944653470745406</v>
      </c>
      <c r="L5" s="29">
        <f t="shared" ref="L5:L9" si="4">J5/E5</f>
        <v>3.0083757115998466</v>
      </c>
    </row>
    <row r="6" spans="1:12" x14ac:dyDescent="0.25">
      <c r="A6" t="s">
        <v>91</v>
      </c>
      <c r="B6" s="2">
        <v>222938</v>
      </c>
      <c r="C6" s="2">
        <v>247591</v>
      </c>
      <c r="D6" s="2">
        <f t="shared" si="0"/>
        <v>24653</v>
      </c>
      <c r="E6" s="3">
        <f t="shared" si="1"/>
        <v>0.11058231436542895</v>
      </c>
      <c r="F6" s="3"/>
      <c r="G6" s="2">
        <v>43968</v>
      </c>
      <c r="H6" s="2">
        <v>66542</v>
      </c>
      <c r="I6" s="2">
        <f t="shared" si="2"/>
        <v>22574</v>
      </c>
      <c r="J6" s="3">
        <f t="shared" si="3"/>
        <v>0.51341885007278021</v>
      </c>
      <c r="L6" s="29">
        <f t="shared" si="4"/>
        <v>4.6428658417849951</v>
      </c>
    </row>
    <row r="7" spans="1:12" x14ac:dyDescent="0.25">
      <c r="A7" t="s">
        <v>92</v>
      </c>
      <c r="B7" s="2">
        <v>841315</v>
      </c>
      <c r="C7" s="2">
        <v>908049</v>
      </c>
      <c r="D7" s="2">
        <f t="shared" si="0"/>
        <v>66734</v>
      </c>
      <c r="E7" s="3">
        <f t="shared" si="1"/>
        <v>7.9321062859927613E-2</v>
      </c>
      <c r="F7" s="3"/>
      <c r="G7" s="2">
        <v>158802</v>
      </c>
      <c r="H7" s="2">
        <v>226279</v>
      </c>
      <c r="I7" s="2">
        <f t="shared" si="2"/>
        <v>67477</v>
      </c>
      <c r="J7" s="3">
        <f t="shared" si="3"/>
        <v>0.4249127844737472</v>
      </c>
      <c r="L7" s="29">
        <f t="shared" si="4"/>
        <v>5.3568720482742025</v>
      </c>
    </row>
    <row r="8" spans="1:12" x14ac:dyDescent="0.25">
      <c r="A8" t="s">
        <v>93</v>
      </c>
      <c r="B8" s="2">
        <v>1010443</v>
      </c>
      <c r="C8" s="2">
        <v>1138652</v>
      </c>
      <c r="D8" s="2">
        <f t="shared" si="0"/>
        <v>128209</v>
      </c>
      <c r="E8" s="3">
        <f t="shared" si="1"/>
        <v>0.12688395090074353</v>
      </c>
      <c r="F8" s="3"/>
      <c r="G8" s="2">
        <v>226220</v>
      </c>
      <c r="H8" s="2">
        <v>286652</v>
      </c>
      <c r="I8" s="2">
        <f t="shared" si="2"/>
        <v>60432</v>
      </c>
      <c r="J8" s="3">
        <f t="shared" si="3"/>
        <v>0.26713818406860579</v>
      </c>
      <c r="L8" s="29">
        <f t="shared" si="4"/>
        <v>2.1053741010758547</v>
      </c>
    </row>
    <row r="9" spans="1:12" x14ac:dyDescent="0.25">
      <c r="A9" s="21" t="s">
        <v>94</v>
      </c>
      <c r="B9" s="2">
        <v>199776</v>
      </c>
      <c r="C9" s="2">
        <v>230050</v>
      </c>
      <c r="D9" s="27">
        <f t="shared" si="0"/>
        <v>30274</v>
      </c>
      <c r="E9" s="28">
        <f t="shared" si="1"/>
        <v>0.15153972449143041</v>
      </c>
      <c r="F9" s="28"/>
      <c r="G9" s="27">
        <v>41365</v>
      </c>
      <c r="H9" s="27">
        <v>45436</v>
      </c>
      <c r="I9" s="27">
        <f t="shared" si="2"/>
        <v>4071</v>
      </c>
      <c r="J9" s="28">
        <f t="shared" si="3"/>
        <v>9.8416535718602677E-2</v>
      </c>
      <c r="L9" s="32">
        <f t="shared" si="4"/>
        <v>0.64944380787869349</v>
      </c>
    </row>
    <row r="10" spans="1:12" s="1" customFormat="1" ht="12" x14ac:dyDescent="0.2">
      <c r="A10" s="1" t="s">
        <v>110</v>
      </c>
      <c r="L10" s="30"/>
    </row>
  </sheetData>
  <mergeCells count="2">
    <mergeCell ref="B2:E2"/>
    <mergeCell ref="G2:J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pageSetUpPr fitToPage="1"/>
  </sheetPr>
  <dimension ref="A1:N14"/>
  <sheetViews>
    <sheetView workbookViewId="0">
      <selection activeCell="M9" sqref="M9"/>
    </sheetView>
  </sheetViews>
  <sheetFormatPr defaultRowHeight="15" x14ac:dyDescent="0.25"/>
  <cols>
    <col min="1" max="1" width="31.42578125" customWidth="1"/>
    <col min="4" max="4" width="10.5703125" bestFit="1" customWidth="1"/>
    <col min="6" max="6" width="1.140625" customWidth="1"/>
  </cols>
  <sheetData>
    <row r="1" spans="1:14" s="4" customFormat="1" x14ac:dyDescent="0.25">
      <c r="A1" s="4" t="s">
        <v>85</v>
      </c>
    </row>
    <row r="2" spans="1:14" s="11" customFormat="1" x14ac:dyDescent="0.25">
      <c r="A2" s="11" t="s">
        <v>10</v>
      </c>
    </row>
    <row r="4" spans="1:14" x14ac:dyDescent="0.25">
      <c r="A4" s="8"/>
      <c r="B4" s="8"/>
      <c r="C4" s="8"/>
      <c r="D4" s="50" t="s">
        <v>20</v>
      </c>
      <c r="E4" s="50"/>
      <c r="F4" s="50"/>
      <c r="G4" s="50"/>
      <c r="H4" s="50"/>
      <c r="I4" s="50"/>
      <c r="J4" s="50"/>
      <c r="K4" s="50"/>
      <c r="L4" s="50"/>
      <c r="M4" s="50"/>
      <c r="N4" s="50"/>
    </row>
    <row r="5" spans="1:14" x14ac:dyDescent="0.25">
      <c r="A5" s="17" t="s">
        <v>86</v>
      </c>
      <c r="B5" s="51" t="s">
        <v>9</v>
      </c>
      <c r="C5" s="51"/>
      <c r="D5" s="51" t="s">
        <v>19</v>
      </c>
      <c r="E5" s="51"/>
      <c r="F5" s="15"/>
      <c r="G5" s="51" t="s">
        <v>11</v>
      </c>
      <c r="H5" s="51"/>
      <c r="I5" s="51" t="s">
        <v>12</v>
      </c>
      <c r="J5" s="51"/>
      <c r="K5" s="51" t="s">
        <v>13</v>
      </c>
      <c r="L5" s="51"/>
      <c r="M5" s="51" t="s">
        <v>18</v>
      </c>
      <c r="N5" s="51"/>
    </row>
    <row r="6" spans="1:14" x14ac:dyDescent="0.25">
      <c r="A6" s="18" t="s">
        <v>87</v>
      </c>
      <c r="B6" s="7" t="s">
        <v>14</v>
      </c>
      <c r="C6" s="7" t="s">
        <v>15</v>
      </c>
      <c r="D6" s="7" t="s">
        <v>14</v>
      </c>
      <c r="E6" s="7" t="s">
        <v>15</v>
      </c>
      <c r="F6" s="7"/>
      <c r="G6" s="7" t="s">
        <v>14</v>
      </c>
      <c r="H6" s="7" t="s">
        <v>15</v>
      </c>
      <c r="I6" s="7" t="s">
        <v>14</v>
      </c>
      <c r="J6" s="7" t="s">
        <v>15</v>
      </c>
      <c r="K6" s="7" t="s">
        <v>14</v>
      </c>
      <c r="L6" s="7" t="s">
        <v>15</v>
      </c>
      <c r="M6" s="7" t="s">
        <v>14</v>
      </c>
      <c r="N6" s="7" t="s">
        <v>15</v>
      </c>
    </row>
    <row r="7" spans="1:14" x14ac:dyDescent="0.25">
      <c r="A7" t="s">
        <v>88</v>
      </c>
      <c r="B7" s="2">
        <v>238381</v>
      </c>
      <c r="C7" s="3">
        <f>B7/B$10</f>
        <v>0.65268377360143692</v>
      </c>
      <c r="D7" s="2">
        <v>103910</v>
      </c>
      <c r="E7" s="3">
        <f>D7/D$10</f>
        <v>0.68334418424185028</v>
      </c>
      <c r="F7" s="3"/>
      <c r="G7" s="2">
        <v>52707</v>
      </c>
      <c r="H7" s="3">
        <f>G7/G$10</f>
        <v>0.71453554579469658</v>
      </c>
      <c r="I7" s="2">
        <v>29762</v>
      </c>
      <c r="J7" s="3">
        <f>I7/I$10</f>
        <v>0.69826150200595927</v>
      </c>
      <c r="K7" s="2">
        <v>14394</v>
      </c>
      <c r="L7" s="3">
        <f>K7/K$10</f>
        <v>0.63253647389699419</v>
      </c>
      <c r="M7" s="2">
        <v>7047</v>
      </c>
      <c r="N7" s="3">
        <f>M7/M$10</f>
        <v>0.54551788202508134</v>
      </c>
    </row>
    <row r="8" spans="1:14" x14ac:dyDescent="0.25">
      <c r="A8" t="s">
        <v>89</v>
      </c>
      <c r="B8" s="2">
        <v>126851</v>
      </c>
      <c r="C8" s="3">
        <f>B8/B$10</f>
        <v>0.34731622639856313</v>
      </c>
      <c r="D8" s="2">
        <v>48151</v>
      </c>
      <c r="E8" s="3">
        <f>D8/D$10</f>
        <v>0.31665581575814972</v>
      </c>
      <c r="F8" s="3"/>
      <c r="G8" s="2">
        <f>11579+9478</f>
        <v>21057</v>
      </c>
      <c r="H8" s="3">
        <f>G8/G$10</f>
        <v>0.28546445420530342</v>
      </c>
      <c r="I8" s="2">
        <v>12861</v>
      </c>
      <c r="J8" s="3">
        <f>I8/I$10</f>
        <v>0.30173849799404079</v>
      </c>
      <c r="K8" s="2">
        <v>8362</v>
      </c>
      <c r="L8" s="3">
        <f>K8/K$10</f>
        <v>0.36746352610300581</v>
      </c>
      <c r="M8" s="2">
        <v>5871</v>
      </c>
      <c r="N8" s="3">
        <f>M8/M$10</f>
        <v>0.45448211797491872</v>
      </c>
    </row>
    <row r="9" spans="1:14" x14ac:dyDescent="0.25">
      <c r="A9" t="s">
        <v>90</v>
      </c>
      <c r="B9" s="2">
        <v>55603</v>
      </c>
      <c r="C9" s="3">
        <f>B9/B$10</f>
        <v>0.15224021991501294</v>
      </c>
      <c r="D9" s="2">
        <v>23530</v>
      </c>
      <c r="E9" s="3">
        <f>D9/D$10</f>
        <v>0.15474053176028041</v>
      </c>
      <c r="F9" s="3"/>
      <c r="G9" s="2">
        <v>9478</v>
      </c>
      <c r="H9" s="3">
        <f>G9/G$10</f>
        <v>0.1284908627514777</v>
      </c>
      <c r="I9" s="2">
        <v>5748</v>
      </c>
      <c r="J9" s="3">
        <f>I9/I$10</f>
        <v>0.1348567674729606</v>
      </c>
      <c r="K9" s="2">
        <v>4767</v>
      </c>
      <c r="L9" s="3">
        <f>K9/K$10</f>
        <v>0.20948321321849184</v>
      </c>
      <c r="M9" s="2">
        <v>3537</v>
      </c>
      <c r="N9" s="3">
        <f>M9/M$10</f>
        <v>0.27380399442638181</v>
      </c>
    </row>
    <row r="10" spans="1:14" x14ac:dyDescent="0.25">
      <c r="A10" s="6" t="s">
        <v>7</v>
      </c>
      <c r="B10" s="9">
        <v>365232</v>
      </c>
      <c r="C10" s="10">
        <f>B10/B$10</f>
        <v>1</v>
      </c>
      <c r="D10" s="9">
        <v>152061</v>
      </c>
      <c r="E10" s="10">
        <f>D10/D$10</f>
        <v>1</v>
      </c>
      <c r="F10" s="10"/>
      <c r="G10" s="9">
        <v>73764</v>
      </c>
      <c r="H10" s="10">
        <f>G10/G$10</f>
        <v>1</v>
      </c>
      <c r="I10" s="9">
        <v>42623</v>
      </c>
      <c r="J10" s="10">
        <f>I10/I$10</f>
        <v>1</v>
      </c>
      <c r="K10" s="9">
        <v>22756</v>
      </c>
      <c r="L10" s="10">
        <f>K10/K$10</f>
        <v>1</v>
      </c>
      <c r="M10" s="9">
        <v>12918</v>
      </c>
      <c r="N10" s="10">
        <f>M10/M$10</f>
        <v>1</v>
      </c>
    </row>
    <row r="11" spans="1:14" x14ac:dyDescent="0.25">
      <c r="A11" s="1" t="s">
        <v>6</v>
      </c>
    </row>
    <row r="14" spans="1:14" x14ac:dyDescent="0.25">
      <c r="D14" s="2"/>
    </row>
  </sheetData>
  <mergeCells count="7">
    <mergeCell ref="D4:N4"/>
    <mergeCell ref="B5:C5"/>
    <mergeCell ref="D5:E5"/>
    <mergeCell ref="G5:H5"/>
    <mergeCell ref="I5:J5"/>
    <mergeCell ref="K5:L5"/>
    <mergeCell ref="M5:N5"/>
  </mergeCells>
  <pageMargins left="0.7" right="0.7" top="0.75" bottom="0.75" header="0.3" footer="0.3"/>
  <pageSetup scale="87" orientation="landscape" horizontalDpi="0" verticalDpi="0" r:id="rId1"/>
  <headerFooter>
    <oddFooter>&amp;RACS -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1:K11"/>
  <sheetViews>
    <sheetView workbookViewId="0">
      <selection activeCell="D14" sqref="D14"/>
    </sheetView>
  </sheetViews>
  <sheetFormatPr defaultRowHeight="15" x14ac:dyDescent="0.25"/>
  <cols>
    <col min="1" max="1" width="31.42578125" customWidth="1"/>
    <col min="4" max="4" width="10.5703125" bestFit="1" customWidth="1"/>
  </cols>
  <sheetData>
    <row r="1" spans="1:11" s="4" customFormat="1" x14ac:dyDescent="0.25">
      <c r="A1" s="4" t="s">
        <v>156</v>
      </c>
    </row>
    <row r="2" spans="1:11" s="11" customFormat="1" x14ac:dyDescent="0.25">
      <c r="A2" s="11" t="s">
        <v>10</v>
      </c>
    </row>
    <row r="4" spans="1:11" x14ac:dyDescent="0.25">
      <c r="A4" s="8"/>
      <c r="B4" s="54" t="s">
        <v>22</v>
      </c>
      <c r="C4" s="54"/>
      <c r="D4" s="50" t="s">
        <v>161</v>
      </c>
      <c r="E4" s="50"/>
      <c r="F4" s="50"/>
      <c r="G4" s="50"/>
      <c r="H4" s="50"/>
      <c r="I4" s="50"/>
      <c r="J4" s="50"/>
      <c r="K4" s="50"/>
    </row>
    <row r="5" spans="1:11" x14ac:dyDescent="0.25">
      <c r="A5" s="17" t="s">
        <v>86</v>
      </c>
      <c r="B5" s="52"/>
      <c r="C5" s="52"/>
      <c r="D5" s="51" t="s">
        <v>157</v>
      </c>
      <c r="E5" s="51"/>
      <c r="F5" s="51" t="s">
        <v>158</v>
      </c>
      <c r="G5" s="51"/>
      <c r="H5" s="51" t="s">
        <v>159</v>
      </c>
      <c r="I5" s="51"/>
      <c r="J5" s="51" t="s">
        <v>160</v>
      </c>
      <c r="K5" s="51"/>
    </row>
    <row r="6" spans="1:11" x14ac:dyDescent="0.25">
      <c r="A6" s="18" t="s">
        <v>87</v>
      </c>
      <c r="B6" s="7" t="s">
        <v>14</v>
      </c>
      <c r="C6" s="7" t="s">
        <v>15</v>
      </c>
      <c r="D6" s="7" t="s">
        <v>14</v>
      </c>
      <c r="E6" s="7" t="s">
        <v>15</v>
      </c>
      <c r="F6" s="7" t="s">
        <v>14</v>
      </c>
      <c r="G6" s="7" t="s">
        <v>15</v>
      </c>
      <c r="H6" s="7" t="s">
        <v>14</v>
      </c>
      <c r="I6" s="7" t="s">
        <v>15</v>
      </c>
      <c r="J6" s="7" t="s">
        <v>14</v>
      </c>
      <c r="K6" s="7" t="s">
        <v>15</v>
      </c>
    </row>
    <row r="7" spans="1:11" x14ac:dyDescent="0.25">
      <c r="A7" t="s">
        <v>88</v>
      </c>
      <c r="B7" s="2">
        <f>'Cost Burden'!D7</f>
        <v>103910</v>
      </c>
      <c r="C7" s="3">
        <f>B7/B$10</f>
        <v>0.68334418424185028</v>
      </c>
      <c r="D7" s="2">
        <v>2869</v>
      </c>
      <c r="E7" s="3">
        <f>D7/D$10</f>
        <v>0.15982396523870537</v>
      </c>
      <c r="F7" s="2">
        <v>3986</v>
      </c>
      <c r="G7" s="3">
        <f>F7/F$10</f>
        <v>0.27936641435379872</v>
      </c>
      <c r="H7" s="2">
        <v>11977</v>
      </c>
      <c r="I7" s="3">
        <f>H7/H$10</f>
        <v>0.52340165188130927</v>
      </c>
      <c r="J7" s="2">
        <v>9785</v>
      </c>
      <c r="K7" s="3">
        <f>J7/J$10</f>
        <v>0.42999648444366323</v>
      </c>
    </row>
    <row r="8" spans="1:11" x14ac:dyDescent="0.25">
      <c r="A8" t="s">
        <v>89</v>
      </c>
      <c r="B8" s="2">
        <f>'Cost Burden'!D8</f>
        <v>48151</v>
      </c>
      <c r="C8" s="3">
        <f>B8/B$10</f>
        <v>0.31665581575814972</v>
      </c>
      <c r="D8" s="2">
        <v>15082</v>
      </c>
      <c r="E8" s="3">
        <f>D8/D$10</f>
        <v>0.84017603476129465</v>
      </c>
      <c r="F8" s="2">
        <v>10282</v>
      </c>
      <c r="G8" s="3">
        <f>F8/F$10</f>
        <v>0.72063358564620128</v>
      </c>
      <c r="H8" s="2">
        <v>10906</v>
      </c>
      <c r="I8" s="3">
        <f>H8/H$10</f>
        <v>0.47659834811869073</v>
      </c>
      <c r="J8" s="2">
        <v>4453</v>
      </c>
      <c r="K8" s="3">
        <f>J8/J$10</f>
        <v>0.1956846545965899</v>
      </c>
    </row>
    <row r="9" spans="1:11" x14ac:dyDescent="0.25">
      <c r="A9" t="s">
        <v>90</v>
      </c>
      <c r="B9" s="2">
        <f>'Cost Burden'!D9</f>
        <v>23530</v>
      </c>
      <c r="C9" s="3">
        <f>B9/B$10</f>
        <v>0.15474053176028041</v>
      </c>
      <c r="D9" s="2">
        <v>12373</v>
      </c>
      <c r="E9" s="3">
        <f>D9/D$10</f>
        <v>0.68926522199320372</v>
      </c>
      <c r="F9" s="2">
        <v>6004</v>
      </c>
      <c r="G9" s="3">
        <f>F9/F$10</f>
        <v>0.42080179422483882</v>
      </c>
      <c r="H9" s="2">
        <v>3403</v>
      </c>
      <c r="I9" s="3">
        <f>H9/H$10</f>
        <v>0.14871301839793732</v>
      </c>
      <c r="J9" s="2">
        <v>851</v>
      </c>
      <c r="K9" s="3">
        <f>J9/J$10</f>
        <v>3.7396730532606788E-2</v>
      </c>
    </row>
    <row r="10" spans="1:11" x14ac:dyDescent="0.25">
      <c r="A10" s="6" t="s">
        <v>7</v>
      </c>
      <c r="B10" s="9">
        <f>'Cost Burden'!D10</f>
        <v>152061</v>
      </c>
      <c r="C10" s="10">
        <f>B10/B$10</f>
        <v>1</v>
      </c>
      <c r="D10" s="9">
        <v>17951</v>
      </c>
      <c r="E10" s="10">
        <f>D10/D$10</f>
        <v>1</v>
      </c>
      <c r="F10" s="9">
        <v>14268</v>
      </c>
      <c r="G10" s="10">
        <f>F10/F$10</f>
        <v>1</v>
      </c>
      <c r="H10" s="9">
        <v>22883</v>
      </c>
      <c r="I10" s="10">
        <f>H10/H$10</f>
        <v>1</v>
      </c>
      <c r="J10" s="9">
        <v>22756</v>
      </c>
      <c r="K10" s="10">
        <f>J10/J$10</f>
        <v>1</v>
      </c>
    </row>
    <row r="11" spans="1:11" x14ac:dyDescent="0.25">
      <c r="A11" s="1" t="s">
        <v>6</v>
      </c>
    </row>
  </sheetData>
  <mergeCells count="6">
    <mergeCell ref="B4:C5"/>
    <mergeCell ref="D4:K4"/>
    <mergeCell ref="D5:E5"/>
    <mergeCell ref="F5:G5"/>
    <mergeCell ref="H5:I5"/>
    <mergeCell ref="J5:K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J11"/>
  <sheetViews>
    <sheetView workbookViewId="0">
      <selection activeCell="F8" sqref="F8"/>
    </sheetView>
  </sheetViews>
  <sheetFormatPr defaultRowHeight="15" x14ac:dyDescent="0.25"/>
  <cols>
    <col min="1" max="1" width="27.85546875" customWidth="1"/>
    <col min="4" max="4" width="1.140625" customWidth="1"/>
    <col min="5" max="5" width="9.42578125" customWidth="1"/>
  </cols>
  <sheetData>
    <row r="1" spans="1:10" s="4" customFormat="1" ht="17.25" x14ac:dyDescent="0.25">
      <c r="A1" s="4" t="s">
        <v>163</v>
      </c>
    </row>
    <row r="2" spans="1:10" s="11" customFormat="1" x14ac:dyDescent="0.25">
      <c r="A2" s="11" t="s">
        <v>10</v>
      </c>
    </row>
    <row r="4" spans="1:10" ht="29.45" customHeight="1" x14ac:dyDescent="0.25">
      <c r="A4" s="5"/>
      <c r="B4" s="52" t="s">
        <v>22</v>
      </c>
      <c r="C4" s="52"/>
      <c r="D4" s="38"/>
      <c r="E4" s="51" t="s">
        <v>35</v>
      </c>
      <c r="F4" s="51"/>
      <c r="G4" s="52" t="s">
        <v>162</v>
      </c>
      <c r="H4" s="52"/>
      <c r="I4" s="51" t="s">
        <v>32</v>
      </c>
      <c r="J4" s="51"/>
    </row>
    <row r="5" spans="1:10" x14ac:dyDescent="0.25">
      <c r="A5" s="6"/>
      <c r="B5" s="7" t="s">
        <v>14</v>
      </c>
      <c r="C5" s="7" t="s">
        <v>15</v>
      </c>
      <c r="D5" s="7"/>
      <c r="E5" s="7" t="s">
        <v>14</v>
      </c>
      <c r="F5" s="7" t="s">
        <v>15</v>
      </c>
      <c r="G5" s="7" t="s">
        <v>14</v>
      </c>
      <c r="H5" s="7" t="s">
        <v>15</v>
      </c>
      <c r="I5" s="7" t="s">
        <v>14</v>
      </c>
      <c r="J5" s="7" t="s">
        <v>15</v>
      </c>
    </row>
    <row r="6" spans="1:10" x14ac:dyDescent="0.25">
      <c r="A6" t="s">
        <v>88</v>
      </c>
      <c r="B6" s="2">
        <f>'Cost Burden'!D7</f>
        <v>103910</v>
      </c>
      <c r="C6" s="3">
        <f>B6/B$9</f>
        <v>0.68334418424185028</v>
      </c>
      <c r="D6" s="3"/>
      <c r="E6" s="2">
        <v>38717</v>
      </c>
      <c r="F6" s="3">
        <f>E6/E$9</f>
        <v>0.85402007279144154</v>
      </c>
      <c r="G6" s="2">
        <v>49674</v>
      </c>
      <c r="H6" s="3">
        <f>G6/G$9</f>
        <v>0.67123398735203499</v>
      </c>
      <c r="I6" s="2">
        <v>13862</v>
      </c>
      <c r="J6" s="3">
        <f>I6/I$9</f>
        <v>0.44622565588282631</v>
      </c>
    </row>
    <row r="7" spans="1:10" x14ac:dyDescent="0.25">
      <c r="A7" t="s">
        <v>89</v>
      </c>
      <c r="B7" s="2">
        <f>'Cost Burden'!D8</f>
        <v>48151</v>
      </c>
      <c r="C7" s="3">
        <f t="shared" ref="C7:C9" si="0">B7/B$9</f>
        <v>0.31665581575814972</v>
      </c>
      <c r="D7" s="3"/>
      <c r="E7" s="2">
        <v>6618</v>
      </c>
      <c r="F7" s="3">
        <f t="shared" ref="F7:H9" si="1">E7/E$9</f>
        <v>0.14597992720855851</v>
      </c>
      <c r="G7" s="2">
        <v>24330</v>
      </c>
      <c r="H7" s="3">
        <f t="shared" si="1"/>
        <v>0.32876601264796496</v>
      </c>
      <c r="I7" s="2">
        <v>17203</v>
      </c>
      <c r="J7" s="3">
        <f t="shared" ref="J7" si="2">I7/I$9</f>
        <v>0.55377434411717363</v>
      </c>
    </row>
    <row r="8" spans="1:10" x14ac:dyDescent="0.25">
      <c r="A8" t="s">
        <v>90</v>
      </c>
      <c r="B8" s="2">
        <f>'Cost Burden'!D9</f>
        <v>23530</v>
      </c>
      <c r="C8" s="3">
        <f t="shared" si="0"/>
        <v>0.15474053176028041</v>
      </c>
      <c r="D8" s="3"/>
      <c r="E8" s="2">
        <v>3302</v>
      </c>
      <c r="F8" s="3">
        <f t="shared" si="1"/>
        <v>7.2835557516267788E-2</v>
      </c>
      <c r="G8" s="2">
        <v>10599</v>
      </c>
      <c r="H8" s="3">
        <f t="shared" si="1"/>
        <v>0.14322198800064861</v>
      </c>
      <c r="I8" s="2">
        <v>9629</v>
      </c>
      <c r="J8" s="3">
        <f t="shared" ref="J8" si="3">I8/I$9</f>
        <v>0.30996298084661195</v>
      </c>
    </row>
    <row r="9" spans="1:10" x14ac:dyDescent="0.25">
      <c r="A9" s="6" t="s">
        <v>7</v>
      </c>
      <c r="B9" s="9">
        <f>'Cost Burden'!D10</f>
        <v>152061</v>
      </c>
      <c r="C9" s="10">
        <f t="shared" si="0"/>
        <v>1</v>
      </c>
      <c r="D9" s="28"/>
      <c r="E9" s="9">
        <f>E7+E6</f>
        <v>45335</v>
      </c>
      <c r="F9" s="10">
        <f t="shared" si="1"/>
        <v>1</v>
      </c>
      <c r="G9" s="9">
        <f>G7+G6</f>
        <v>74004</v>
      </c>
      <c r="H9" s="10">
        <f t="shared" si="1"/>
        <v>1</v>
      </c>
      <c r="I9" s="9">
        <f>I7+I6</f>
        <v>31065</v>
      </c>
      <c r="J9" s="10">
        <f t="shared" ref="J9" si="4">I9/I$9</f>
        <v>1</v>
      </c>
    </row>
    <row r="10" spans="1:10" x14ac:dyDescent="0.25">
      <c r="A10" s="1" t="s">
        <v>6</v>
      </c>
    </row>
    <row r="11" spans="1:10" x14ac:dyDescent="0.25">
      <c r="A11" s="1" t="s">
        <v>164</v>
      </c>
    </row>
  </sheetData>
  <mergeCells count="4">
    <mergeCell ref="E4:F4"/>
    <mergeCell ref="G4:H4"/>
    <mergeCell ref="I4:J4"/>
    <mergeCell ref="B4:C4"/>
  </mergeCells>
  <pageMargins left="0.7" right="0.7" top="0.75" bottom="0.75" header="0.3" footer="0.3"/>
  <pageSetup orientation="portrait" horizontalDpi="0" verticalDpi="0" r:id="rId1"/>
  <ignoredErrors>
    <ignoredError sqref="F9:H9"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4"/>
  <sheetViews>
    <sheetView workbookViewId="0">
      <selection activeCell="B17" sqref="B17"/>
    </sheetView>
  </sheetViews>
  <sheetFormatPr defaultRowHeight="15" x14ac:dyDescent="0.25"/>
  <cols>
    <col min="1" max="1" width="12.140625" customWidth="1"/>
  </cols>
  <sheetData>
    <row r="1" spans="1:10" x14ac:dyDescent="0.25">
      <c r="A1" s="4" t="s">
        <v>166</v>
      </c>
    </row>
    <row r="2" spans="1:10" x14ac:dyDescent="0.25">
      <c r="A2" t="s">
        <v>165</v>
      </c>
    </row>
    <row r="3" spans="1:10" x14ac:dyDescent="0.25">
      <c r="A3" s="11" t="s">
        <v>10</v>
      </c>
    </row>
    <row r="4" spans="1:10" x14ac:dyDescent="0.25">
      <c r="A4" s="11"/>
    </row>
    <row r="5" spans="1:10" x14ac:dyDescent="0.25">
      <c r="A5" s="43"/>
      <c r="B5" s="56" t="s">
        <v>168</v>
      </c>
      <c r="C5" s="56"/>
      <c r="D5" s="56"/>
      <c r="E5" s="56"/>
      <c r="F5" s="56"/>
      <c r="G5" s="56"/>
      <c r="H5" s="44"/>
    </row>
    <row r="6" spans="1:10" ht="45" x14ac:dyDescent="0.25">
      <c r="A6" s="45" t="s">
        <v>167</v>
      </c>
      <c r="B6" s="46">
        <v>0</v>
      </c>
      <c r="C6" s="46">
        <v>1</v>
      </c>
      <c r="D6" s="46">
        <v>2</v>
      </c>
      <c r="E6" s="46">
        <v>3</v>
      </c>
      <c r="F6" s="46">
        <v>4</v>
      </c>
      <c r="G6" s="46">
        <v>5</v>
      </c>
      <c r="H6" s="46" t="s">
        <v>7</v>
      </c>
    </row>
    <row r="7" spans="1:10" x14ac:dyDescent="0.25">
      <c r="A7" s="19">
        <v>1</v>
      </c>
      <c r="B7">
        <v>119</v>
      </c>
      <c r="C7">
        <v>944</v>
      </c>
      <c r="D7" s="47">
        <v>3141</v>
      </c>
      <c r="E7" s="41">
        <v>4162</v>
      </c>
      <c r="F7" s="41">
        <v>2725</v>
      </c>
      <c r="G7" s="42">
        <v>494</v>
      </c>
      <c r="H7" s="2">
        <v>11849</v>
      </c>
      <c r="I7" s="2">
        <f>SUM(E7:G7)</f>
        <v>7381</v>
      </c>
    </row>
    <row r="8" spans="1:10" x14ac:dyDescent="0.25">
      <c r="A8" s="19">
        <v>2</v>
      </c>
      <c r="B8">
        <v>17</v>
      </c>
      <c r="C8">
        <v>308</v>
      </c>
      <c r="D8" s="2">
        <v>2403</v>
      </c>
      <c r="E8" s="47">
        <v>6465</v>
      </c>
      <c r="F8" s="41">
        <v>8255</v>
      </c>
      <c r="G8" s="41">
        <v>2416</v>
      </c>
      <c r="H8" s="2">
        <v>20538</v>
      </c>
      <c r="I8" s="2">
        <f>SUM(F8:G8)</f>
        <v>10671</v>
      </c>
    </row>
    <row r="9" spans="1:10" x14ac:dyDescent="0.25">
      <c r="A9" s="19">
        <v>3</v>
      </c>
      <c r="B9">
        <v>27</v>
      </c>
      <c r="C9">
        <v>0</v>
      </c>
      <c r="D9">
        <v>138</v>
      </c>
      <c r="E9" s="2">
        <v>1189</v>
      </c>
      <c r="F9" s="47">
        <v>1749</v>
      </c>
      <c r="G9" s="42">
        <v>557</v>
      </c>
      <c r="H9" s="2">
        <v>3815</v>
      </c>
      <c r="I9">
        <f>G9</f>
        <v>557</v>
      </c>
    </row>
    <row r="10" spans="1:10" x14ac:dyDescent="0.25">
      <c r="A10" s="19">
        <v>4</v>
      </c>
      <c r="B10">
        <v>0</v>
      </c>
      <c r="C10">
        <v>0</v>
      </c>
      <c r="D10">
        <v>12</v>
      </c>
      <c r="E10">
        <v>371</v>
      </c>
      <c r="F10">
        <v>616</v>
      </c>
      <c r="G10" s="48">
        <v>377</v>
      </c>
      <c r="H10" s="2">
        <v>1459</v>
      </c>
      <c r="I10" s="2">
        <f>SUM(I7:I9)</f>
        <v>18609</v>
      </c>
      <c r="J10">
        <f>I10/H12</f>
        <v>0.48064157863470824</v>
      </c>
    </row>
    <row r="11" spans="1:10" x14ac:dyDescent="0.25">
      <c r="A11" s="19" t="s">
        <v>169</v>
      </c>
      <c r="B11">
        <v>0</v>
      </c>
      <c r="C11">
        <v>15</v>
      </c>
      <c r="D11">
        <v>14</v>
      </c>
      <c r="E11">
        <v>200</v>
      </c>
      <c r="F11">
        <v>276</v>
      </c>
      <c r="G11">
        <v>366</v>
      </c>
      <c r="H11">
        <v>1056</v>
      </c>
    </row>
    <row r="12" spans="1:10" x14ac:dyDescent="0.25">
      <c r="A12" s="6" t="s">
        <v>7</v>
      </c>
      <c r="B12" s="6">
        <v>163</v>
      </c>
      <c r="C12" s="9">
        <v>1267</v>
      </c>
      <c r="D12" s="9">
        <v>5708</v>
      </c>
      <c r="E12" s="9">
        <v>12387</v>
      </c>
      <c r="F12" s="9">
        <v>13621</v>
      </c>
      <c r="G12" s="9">
        <v>4210</v>
      </c>
      <c r="H12" s="9">
        <v>38717</v>
      </c>
    </row>
    <row r="13" spans="1:10" x14ac:dyDescent="0.25">
      <c r="A13" s="1" t="s">
        <v>6</v>
      </c>
    </row>
    <row r="14" spans="1:10" x14ac:dyDescent="0.25">
      <c r="A14" s="42"/>
      <c r="B14" s="1" t="s">
        <v>170</v>
      </c>
    </row>
  </sheetData>
  <mergeCells count="1">
    <mergeCell ref="B5:G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N14"/>
  <sheetViews>
    <sheetView workbookViewId="0">
      <selection activeCell="A15" sqref="A15"/>
    </sheetView>
  </sheetViews>
  <sheetFormatPr defaultRowHeight="15" x14ac:dyDescent="0.25"/>
  <cols>
    <col min="1" max="1" width="23.140625" customWidth="1"/>
    <col min="6" max="6" width="2.5703125" customWidth="1"/>
  </cols>
  <sheetData>
    <row r="1" spans="1:14" s="4" customFormat="1" x14ac:dyDescent="0.25">
      <c r="A1" s="4" t="s">
        <v>119</v>
      </c>
    </row>
    <row r="2" spans="1:14" s="11" customFormat="1" x14ac:dyDescent="0.25">
      <c r="A2" s="11" t="s">
        <v>10</v>
      </c>
    </row>
    <row r="4" spans="1:14" x14ac:dyDescent="0.25">
      <c r="A4" s="8"/>
      <c r="B4" s="8"/>
      <c r="C4" s="8"/>
      <c r="D4" s="50" t="s">
        <v>41</v>
      </c>
      <c r="E4" s="50"/>
      <c r="F4" s="50"/>
      <c r="G4" s="50"/>
      <c r="H4" s="50"/>
      <c r="I4" s="50"/>
      <c r="J4" s="50"/>
      <c r="K4" s="50"/>
      <c r="L4" s="50"/>
      <c r="M4" s="50"/>
      <c r="N4" s="50"/>
    </row>
    <row r="5" spans="1:14" x14ac:dyDescent="0.25">
      <c r="A5" s="5"/>
      <c r="B5" s="51" t="s">
        <v>118</v>
      </c>
      <c r="C5" s="51"/>
      <c r="D5" s="51" t="s">
        <v>19</v>
      </c>
      <c r="E5" s="51"/>
      <c r="F5" s="33"/>
      <c r="G5" s="51" t="s">
        <v>11</v>
      </c>
      <c r="H5" s="51"/>
      <c r="I5" s="51" t="s">
        <v>12</v>
      </c>
      <c r="J5" s="51"/>
      <c r="K5" s="51" t="s">
        <v>13</v>
      </c>
      <c r="L5" s="51"/>
      <c r="M5" s="51" t="s">
        <v>18</v>
      </c>
      <c r="N5" s="51"/>
    </row>
    <row r="6" spans="1:14" x14ac:dyDescent="0.25">
      <c r="A6" s="6"/>
      <c r="B6" s="7" t="s">
        <v>14</v>
      </c>
      <c r="C6" s="7" t="s">
        <v>15</v>
      </c>
      <c r="D6" s="7" t="s">
        <v>14</v>
      </c>
      <c r="E6" s="7" t="s">
        <v>15</v>
      </c>
      <c r="F6" s="7"/>
      <c r="G6" s="7" t="s">
        <v>14</v>
      </c>
      <c r="H6" s="7" t="s">
        <v>15</v>
      </c>
      <c r="I6" s="7" t="s">
        <v>14</v>
      </c>
      <c r="J6" s="7" t="s">
        <v>15</v>
      </c>
      <c r="K6" s="7" t="s">
        <v>14</v>
      </c>
      <c r="L6" s="7" t="s">
        <v>15</v>
      </c>
      <c r="M6" s="7" t="s">
        <v>14</v>
      </c>
      <c r="N6" s="7" t="s">
        <v>15</v>
      </c>
    </row>
    <row r="7" spans="1:14" x14ac:dyDescent="0.25">
      <c r="A7" t="s">
        <v>122</v>
      </c>
      <c r="B7" s="2">
        <v>863605</v>
      </c>
      <c r="C7" s="3">
        <f>B7/B$10</f>
        <v>0.85879488982210639</v>
      </c>
      <c r="D7" s="2">
        <f>G7+I7+K7+M7</f>
        <v>248936</v>
      </c>
      <c r="E7" s="3">
        <f>D7/D$10</f>
        <v>0.93807844201260138</v>
      </c>
      <c r="F7" s="3"/>
      <c r="G7" s="2">
        <v>122399</v>
      </c>
      <c r="H7" s="3">
        <f>G7/G$10</f>
        <v>0.94295971587713689</v>
      </c>
      <c r="I7" s="2">
        <v>70434</v>
      </c>
      <c r="J7" s="3">
        <f>I7/I$10</f>
        <v>0.937145746294473</v>
      </c>
      <c r="K7" s="2">
        <v>36176</v>
      </c>
      <c r="L7" s="3">
        <f>K7/K$10</f>
        <v>0.94036911879386531</v>
      </c>
      <c r="M7" s="2">
        <v>19927</v>
      </c>
      <c r="N7" s="3">
        <f>M7/M$10</f>
        <v>0.90837398003373293</v>
      </c>
    </row>
    <row r="8" spans="1:14" x14ac:dyDescent="0.25">
      <c r="A8" t="s">
        <v>120</v>
      </c>
      <c r="B8" s="2">
        <v>76673</v>
      </c>
      <c r="C8" s="3">
        <f>B8/B$10</f>
        <v>7.6245946453911639E-2</v>
      </c>
      <c r="D8" s="2">
        <f>G8+I8+K8+M8</f>
        <v>8571</v>
      </c>
      <c r="E8" s="3">
        <f>D8/D$10</f>
        <v>3.2298543908836033E-2</v>
      </c>
      <c r="F8" s="3"/>
      <c r="G8" s="2">
        <v>4010</v>
      </c>
      <c r="H8" s="3">
        <f>G8/G$10</f>
        <v>3.0892968575456654E-2</v>
      </c>
      <c r="I8" s="2">
        <v>2278</v>
      </c>
      <c r="J8" s="3">
        <f>I8/I$10</f>
        <v>3.0309481359269804E-2</v>
      </c>
      <c r="K8" s="2">
        <v>1263</v>
      </c>
      <c r="L8" s="3">
        <f>K8/K$10</f>
        <v>3.2830777229009615E-2</v>
      </c>
      <c r="M8" s="2">
        <v>1020</v>
      </c>
      <c r="N8" s="3">
        <f>M8/M$10</f>
        <v>4.6496786251538497E-2</v>
      </c>
    </row>
    <row r="9" spans="1:14" x14ac:dyDescent="0.25">
      <c r="A9" t="s">
        <v>121</v>
      </c>
      <c r="B9" s="2">
        <f>B10-B8-B7</f>
        <v>65323</v>
      </c>
      <c r="C9" s="3">
        <f>B9/B$10</f>
        <v>6.4959163723981972E-2</v>
      </c>
      <c r="D9" s="2">
        <f>D10-D8-D7</f>
        <v>7861</v>
      </c>
      <c r="E9" s="3">
        <f>D9/D$10</f>
        <v>2.96230140785626E-2</v>
      </c>
      <c r="F9" s="2"/>
      <c r="G9" s="2">
        <f>G10-G8-G7</f>
        <v>3394</v>
      </c>
      <c r="H9" s="3">
        <f>G9/G$10</f>
        <v>2.6147315547406454E-2</v>
      </c>
      <c r="I9" s="2">
        <f>I10-I8-I7</f>
        <v>2446</v>
      </c>
      <c r="J9" s="3">
        <f>I9/I$10</f>
        <v>3.2544772346257217E-2</v>
      </c>
      <c r="K9" s="2">
        <f>K10-K8-K7</f>
        <v>1031</v>
      </c>
      <c r="L9" s="3">
        <f>K9/K$10</f>
        <v>2.6800103977125032E-2</v>
      </c>
      <c r="M9" s="2">
        <f>M10-M8-M7</f>
        <v>990</v>
      </c>
      <c r="N9" s="3">
        <f>M9/M$10</f>
        <v>4.5129233714728538E-2</v>
      </c>
    </row>
    <row r="10" spans="1:14" x14ac:dyDescent="0.25">
      <c r="A10" s="6" t="s">
        <v>7</v>
      </c>
      <c r="B10" s="9">
        <v>1005601</v>
      </c>
      <c r="C10" s="10">
        <f>B10/B$10</f>
        <v>1</v>
      </c>
      <c r="D10" s="9">
        <f>G10+I10+K10+M10</f>
        <v>265368</v>
      </c>
      <c r="E10" s="10">
        <f>D10/D$10</f>
        <v>1</v>
      </c>
      <c r="F10" s="10"/>
      <c r="G10" s="9">
        <v>129803</v>
      </c>
      <c r="H10" s="10">
        <f>G10/G$10</f>
        <v>1</v>
      </c>
      <c r="I10" s="9">
        <v>75158</v>
      </c>
      <c r="J10" s="10">
        <f>I10/I$10</f>
        <v>1</v>
      </c>
      <c r="K10" s="9">
        <v>38470</v>
      </c>
      <c r="L10" s="10">
        <f>K10/K$10</f>
        <v>1</v>
      </c>
      <c r="M10" s="9">
        <v>21937</v>
      </c>
      <c r="N10" s="10">
        <f>M10/M$10</f>
        <v>1</v>
      </c>
    </row>
    <row r="11" spans="1:14" s="1" customFormat="1" ht="12" x14ac:dyDescent="0.2">
      <c r="A11" s="1" t="s">
        <v>6</v>
      </c>
    </row>
    <row r="14" spans="1:14" x14ac:dyDescent="0.25">
      <c r="E14" s="36"/>
    </row>
  </sheetData>
  <mergeCells count="7">
    <mergeCell ref="D4:N4"/>
    <mergeCell ref="B5:C5"/>
    <mergeCell ref="D5:E5"/>
    <mergeCell ref="G5:H5"/>
    <mergeCell ref="I5:J5"/>
    <mergeCell ref="K5:L5"/>
    <mergeCell ref="M5:N5"/>
  </mergeCells>
  <pageMargins left="0.7" right="0.7" top="0.75" bottom="0.75" header="0.3" footer="0.3"/>
  <ignoredErrors>
    <ignoredError sqref="L9 J9 H9 C9 D7:D1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N16"/>
  <sheetViews>
    <sheetView workbookViewId="0">
      <selection activeCell="E7" sqref="E7:E13"/>
    </sheetView>
  </sheetViews>
  <sheetFormatPr defaultRowHeight="15" x14ac:dyDescent="0.25"/>
  <cols>
    <col min="1" max="1" width="23.140625" customWidth="1"/>
    <col min="6" max="6" width="2.5703125" customWidth="1"/>
  </cols>
  <sheetData>
    <row r="1" spans="1:14" s="4" customFormat="1" x14ac:dyDescent="0.25">
      <c r="A1" s="4" t="s">
        <v>123</v>
      </c>
    </row>
    <row r="2" spans="1:14" s="11" customFormat="1" x14ac:dyDescent="0.25">
      <c r="A2" s="11" t="s">
        <v>10</v>
      </c>
    </row>
    <row r="4" spans="1:14" x14ac:dyDescent="0.25">
      <c r="A4" s="8"/>
      <c r="B4" s="8"/>
      <c r="C4" s="8"/>
      <c r="D4" s="50" t="s">
        <v>41</v>
      </c>
      <c r="E4" s="50"/>
      <c r="F4" s="50"/>
      <c r="G4" s="50"/>
      <c r="H4" s="50"/>
      <c r="I4" s="50"/>
      <c r="J4" s="50"/>
      <c r="K4" s="50"/>
      <c r="L4" s="50"/>
      <c r="M4" s="50"/>
      <c r="N4" s="50"/>
    </row>
    <row r="5" spans="1:14" x14ac:dyDescent="0.25">
      <c r="A5" s="5"/>
      <c r="B5" s="51" t="s">
        <v>40</v>
      </c>
      <c r="C5" s="51"/>
      <c r="D5" s="51" t="s">
        <v>19</v>
      </c>
      <c r="E5" s="51"/>
      <c r="F5" s="33"/>
      <c r="G5" s="51" t="s">
        <v>11</v>
      </c>
      <c r="H5" s="51"/>
      <c r="I5" s="51" t="s">
        <v>12</v>
      </c>
      <c r="J5" s="51"/>
      <c r="K5" s="51" t="s">
        <v>13</v>
      </c>
      <c r="L5" s="51"/>
      <c r="M5" s="51" t="s">
        <v>18</v>
      </c>
      <c r="N5" s="51"/>
    </row>
    <row r="6" spans="1:14" x14ac:dyDescent="0.25">
      <c r="A6" s="6"/>
      <c r="B6" s="7" t="s">
        <v>14</v>
      </c>
      <c r="C6" s="7" t="s">
        <v>15</v>
      </c>
      <c r="D6" s="7" t="s">
        <v>14</v>
      </c>
      <c r="E6" s="7" t="s">
        <v>15</v>
      </c>
      <c r="F6" s="7"/>
      <c r="G6" s="7" t="s">
        <v>14</v>
      </c>
      <c r="H6" s="7" t="s">
        <v>15</v>
      </c>
      <c r="I6" s="7" t="s">
        <v>14</v>
      </c>
      <c r="J6" s="7" t="s">
        <v>15</v>
      </c>
      <c r="K6" s="7" t="s">
        <v>14</v>
      </c>
      <c r="L6" s="7" t="s">
        <v>15</v>
      </c>
      <c r="M6" s="7" t="s">
        <v>14</v>
      </c>
      <c r="N6" s="7" t="s">
        <v>15</v>
      </c>
    </row>
    <row r="7" spans="1:14" x14ac:dyDescent="0.25">
      <c r="A7" t="s">
        <v>130</v>
      </c>
      <c r="B7" s="2">
        <v>127268</v>
      </c>
      <c r="C7" s="3">
        <f>B7/B$14</f>
        <v>0.12612093014037332</v>
      </c>
      <c r="D7" s="2">
        <v>12407</v>
      </c>
      <c r="E7" s="3">
        <f>D7/D$14</f>
        <v>4.7804175111159058E-2</v>
      </c>
      <c r="F7" s="3"/>
      <c r="G7" s="2">
        <v>6514</v>
      </c>
      <c r="H7" s="3">
        <f>G7/G$14</f>
        <v>5.0375067666847115E-2</v>
      </c>
      <c r="I7" s="2">
        <v>3295</v>
      </c>
      <c r="J7" s="3">
        <f>I7/I$14</f>
        <v>4.4517401642888026E-2</v>
      </c>
      <c r="K7" s="2">
        <v>1575</v>
      </c>
      <c r="L7" s="3">
        <f>K7/K$14</f>
        <v>4.2392269803246035E-2</v>
      </c>
      <c r="M7" s="2">
        <v>1023</v>
      </c>
      <c r="N7" s="3">
        <f>M7/M$14</f>
        <v>5.3675428931213597E-2</v>
      </c>
    </row>
    <row r="8" spans="1:14" x14ac:dyDescent="0.25">
      <c r="A8" t="s">
        <v>131</v>
      </c>
      <c r="B8" s="2">
        <v>65254</v>
      </c>
      <c r="C8" s="3">
        <f t="shared" ref="C8:E14" si="0">B8/B$14</f>
        <v>6.4665863967218157E-2</v>
      </c>
      <c r="D8" s="2">
        <v>6862</v>
      </c>
      <c r="E8" s="3">
        <f t="shared" si="0"/>
        <v>2.6439288273778793E-2</v>
      </c>
      <c r="F8" s="3"/>
      <c r="G8" s="2">
        <v>3692</v>
      </c>
      <c r="H8" s="3">
        <f t="shared" ref="H8" si="1">G8/G$14</f>
        <v>2.8551542804114146E-2</v>
      </c>
      <c r="I8" s="2">
        <v>1671</v>
      </c>
      <c r="J8" s="3">
        <f t="shared" ref="J8" si="2">I8/I$14</f>
        <v>2.2576199740596627E-2</v>
      </c>
      <c r="K8" s="2">
        <v>988</v>
      </c>
      <c r="L8" s="3">
        <f t="shared" ref="L8" si="3">K8/K$14</f>
        <v>2.6592738136893387E-2</v>
      </c>
      <c r="M8" s="2">
        <v>511</v>
      </c>
      <c r="N8" s="3">
        <f t="shared" ref="N8" si="4">M8/M$14</f>
        <v>2.6811480140615983E-2</v>
      </c>
    </row>
    <row r="9" spans="1:14" x14ac:dyDescent="0.25">
      <c r="A9" t="s">
        <v>125</v>
      </c>
      <c r="B9" s="2">
        <v>190458</v>
      </c>
      <c r="C9" s="3">
        <f t="shared" si="0"/>
        <v>0.18874139699433651</v>
      </c>
      <c r="D9" s="2">
        <v>26236</v>
      </c>
      <c r="E9" s="3">
        <f t="shared" si="0"/>
        <v>0.10108731669350923</v>
      </c>
      <c r="F9" s="2"/>
      <c r="G9" s="2">
        <v>14109</v>
      </c>
      <c r="H9" s="3">
        <f t="shared" ref="H9" si="5">G9/G$14</f>
        <v>0.10910989095970923</v>
      </c>
      <c r="I9" s="2">
        <v>6108</v>
      </c>
      <c r="J9" s="3">
        <f t="shared" ref="J9" si="6">I9/I$14</f>
        <v>8.2522697795071334E-2</v>
      </c>
      <c r="K9" s="2">
        <v>3568</v>
      </c>
      <c r="L9" s="3">
        <f t="shared" ref="L9" si="7">K9/K$14</f>
        <v>9.6035313433639274E-2</v>
      </c>
      <c r="M9" s="2">
        <v>2451</v>
      </c>
      <c r="N9" s="3">
        <f t="shared" ref="N9" si="8">M9/M$14</f>
        <v>0.12860066110498977</v>
      </c>
    </row>
    <row r="10" spans="1:14" x14ac:dyDescent="0.25">
      <c r="A10" t="s">
        <v>126</v>
      </c>
      <c r="B10" s="2">
        <v>213346</v>
      </c>
      <c r="C10" s="3">
        <f t="shared" si="0"/>
        <v>0.21142310684326054</v>
      </c>
      <c r="D10" s="2">
        <v>37730</v>
      </c>
      <c r="E10" s="3">
        <f t="shared" si="0"/>
        <v>0.14537370250213841</v>
      </c>
      <c r="F10" s="2"/>
      <c r="G10" s="2">
        <v>19769</v>
      </c>
      <c r="H10" s="3">
        <f t="shared" ref="H10" si="9">G10/G$14</f>
        <v>0.15288067434846492</v>
      </c>
      <c r="I10" s="2">
        <v>9844</v>
      </c>
      <c r="J10" s="3">
        <f t="shared" ref="J10" si="10">I10/I$14</f>
        <v>0.13299827064418504</v>
      </c>
      <c r="K10" s="2">
        <v>4482</v>
      </c>
      <c r="L10" s="3">
        <f t="shared" ref="L10" si="11">K10/K$14</f>
        <v>0.12063628778295157</v>
      </c>
      <c r="M10" s="2">
        <v>3635</v>
      </c>
      <c r="N10" s="3">
        <f t="shared" ref="N10" si="12">M10/M$14</f>
        <v>0.19072354268324676</v>
      </c>
    </row>
    <row r="11" spans="1:14" x14ac:dyDescent="0.25">
      <c r="A11" t="s">
        <v>127</v>
      </c>
      <c r="B11" s="2">
        <v>252735</v>
      </c>
      <c r="C11" s="3">
        <f t="shared" si="0"/>
        <v>0.2504570927415159</v>
      </c>
      <c r="D11" s="2">
        <v>70716</v>
      </c>
      <c r="E11" s="3">
        <f t="shared" si="0"/>
        <v>0.27246877143231435</v>
      </c>
      <c r="F11" s="2"/>
      <c r="G11" s="2">
        <v>42380</v>
      </c>
      <c r="H11" s="3">
        <f t="shared" ref="H11" si="13">G11/G$14</f>
        <v>0.32773954063877503</v>
      </c>
      <c r="I11" s="2">
        <v>16875</v>
      </c>
      <c r="J11" s="3">
        <f t="shared" ref="J11" si="14">I11/I$14</f>
        <v>0.22799124513618677</v>
      </c>
      <c r="K11" s="2">
        <v>7851</v>
      </c>
      <c r="L11" s="3">
        <f t="shared" ref="L11" si="15">K11/K$14</f>
        <v>0.21131537157160929</v>
      </c>
      <c r="M11" s="2">
        <v>3610</v>
      </c>
      <c r="N11" s="3">
        <f t="shared" ref="N11" si="16">M11/M$14</f>
        <v>0.18941182643370585</v>
      </c>
    </row>
    <row r="12" spans="1:14" x14ac:dyDescent="0.25">
      <c r="A12" t="s">
        <v>128</v>
      </c>
      <c r="B12" s="2">
        <v>97712</v>
      </c>
      <c r="C12" s="3">
        <f t="shared" si="0"/>
        <v>9.6831319152309747E-2</v>
      </c>
      <c r="D12" s="2">
        <v>57034</v>
      </c>
      <c r="E12" s="3">
        <f t="shared" si="0"/>
        <v>0.21975202089867379</v>
      </c>
      <c r="F12" s="2"/>
      <c r="G12" s="2">
        <v>31785</v>
      </c>
      <c r="H12" s="3">
        <f t="shared" ref="H12" si="17">G12/G$14</f>
        <v>0.24580465547908129</v>
      </c>
      <c r="I12" s="2">
        <v>18284</v>
      </c>
      <c r="J12" s="3">
        <f t="shared" ref="J12" si="18">I12/I$14</f>
        <v>0.24702766969303935</v>
      </c>
      <c r="K12" s="2">
        <v>5097</v>
      </c>
      <c r="L12" s="3">
        <f t="shared" ref="L12" si="19">K12/K$14</f>
        <v>0.13718945980136193</v>
      </c>
      <c r="M12" s="2">
        <v>1868</v>
      </c>
      <c r="N12" s="3">
        <f t="shared" ref="N12" si="20">M12/M$14</f>
        <v>9.8011438165695991E-2</v>
      </c>
    </row>
    <row r="13" spans="1:14" x14ac:dyDescent="0.25">
      <c r="A13" t="s">
        <v>129</v>
      </c>
      <c r="B13" s="2">
        <v>62322</v>
      </c>
      <c r="C13" s="3">
        <f t="shared" si="0"/>
        <v>6.1760290160985831E-2</v>
      </c>
      <c r="D13" s="2">
        <v>48553</v>
      </c>
      <c r="E13" s="3">
        <f t="shared" si="0"/>
        <v>0.18707472508842635</v>
      </c>
      <c r="F13" s="2"/>
      <c r="G13" s="2">
        <v>11061</v>
      </c>
      <c r="H13" s="3">
        <f t="shared" ref="H13" si="21">G13/G$14</f>
        <v>8.5538628103008274E-2</v>
      </c>
      <c r="I13" s="2">
        <v>17939</v>
      </c>
      <c r="J13" s="3">
        <f t="shared" ref="J13" si="22">I13/I$14</f>
        <v>0.24236651534803286</v>
      </c>
      <c r="K13" s="2">
        <v>13592</v>
      </c>
      <c r="L13" s="3">
        <f t="shared" ref="L13" si="23">K13/K$14</f>
        <v>0.36583855947029847</v>
      </c>
      <c r="M13" s="2">
        <v>5961</v>
      </c>
      <c r="N13" s="3">
        <f t="shared" ref="N13" si="24">M13/M$14</f>
        <v>0.31276562254053203</v>
      </c>
    </row>
    <row r="14" spans="1:14" x14ac:dyDescent="0.25">
      <c r="A14" s="6" t="s">
        <v>7</v>
      </c>
      <c r="B14" s="9">
        <f>SUM(B7:B13)</f>
        <v>1009095</v>
      </c>
      <c r="C14" s="10">
        <f t="shared" si="0"/>
        <v>1</v>
      </c>
      <c r="D14" s="9">
        <f>SUM(D7:D13)</f>
        <v>259538</v>
      </c>
      <c r="E14" s="10">
        <f t="shared" si="0"/>
        <v>1</v>
      </c>
      <c r="F14" s="10"/>
      <c r="G14" s="9">
        <f>SUM(G7:G13)</f>
        <v>129310</v>
      </c>
      <c r="H14" s="10">
        <f t="shared" ref="H14" si="25">G14/G$14</f>
        <v>1</v>
      </c>
      <c r="I14" s="9">
        <f>SUM(I7:I13)</f>
        <v>74016</v>
      </c>
      <c r="J14" s="10">
        <f t="shared" ref="J14" si="26">I14/I$14</f>
        <v>1</v>
      </c>
      <c r="K14" s="9">
        <f>SUM(K7:K13)</f>
        <v>37153</v>
      </c>
      <c r="L14" s="10">
        <f t="shared" ref="L14" si="27">K14/K$14</f>
        <v>1</v>
      </c>
      <c r="M14" s="9">
        <f>SUM(M7:M13)</f>
        <v>19059</v>
      </c>
      <c r="N14" s="10">
        <f t="shared" ref="N14" si="28">M14/M$14</f>
        <v>1</v>
      </c>
    </row>
    <row r="15" spans="1:14" s="1" customFormat="1" ht="12" x14ac:dyDescent="0.2">
      <c r="A15" s="1" t="s">
        <v>124</v>
      </c>
    </row>
    <row r="16" spans="1:14" x14ac:dyDescent="0.25">
      <c r="E16" s="36"/>
    </row>
  </sheetData>
  <mergeCells count="7">
    <mergeCell ref="D4:N4"/>
    <mergeCell ref="B5:C5"/>
    <mergeCell ref="D5:E5"/>
    <mergeCell ref="G5:H5"/>
    <mergeCell ref="I5:J5"/>
    <mergeCell ref="K5:L5"/>
    <mergeCell ref="M5:N5"/>
  </mergeCells>
  <pageMargins left="0.7" right="0.7" top="0.75" bottom="0.75" header="0.3" footer="0.3"/>
  <ignoredErrors>
    <ignoredError sqref="C14 D14:L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N14"/>
  <sheetViews>
    <sheetView workbookViewId="0">
      <selection activeCell="E7" sqref="E7:E11"/>
    </sheetView>
  </sheetViews>
  <sheetFormatPr defaultRowHeight="15" x14ac:dyDescent="0.25"/>
  <cols>
    <col min="1" max="1" width="23.140625" customWidth="1"/>
    <col min="6" max="6" width="2.5703125" customWidth="1"/>
  </cols>
  <sheetData>
    <row r="1" spans="1:14" s="4" customFormat="1" ht="17.25" x14ac:dyDescent="0.25">
      <c r="A1" s="4" t="s">
        <v>144</v>
      </c>
    </row>
    <row r="2" spans="1:14" s="11" customFormat="1" x14ac:dyDescent="0.25">
      <c r="A2" s="11" t="s">
        <v>10</v>
      </c>
    </row>
    <row r="4" spans="1:14" x14ac:dyDescent="0.25">
      <c r="A4" s="8"/>
      <c r="B4" s="8"/>
      <c r="C4" s="8"/>
      <c r="D4" s="50" t="s">
        <v>41</v>
      </c>
      <c r="E4" s="50"/>
      <c r="F4" s="50"/>
      <c r="G4" s="50"/>
      <c r="H4" s="50"/>
      <c r="I4" s="50"/>
      <c r="J4" s="50"/>
      <c r="K4" s="50"/>
      <c r="L4" s="50"/>
      <c r="M4" s="50"/>
      <c r="N4" s="50"/>
    </row>
    <row r="5" spans="1:14" x14ac:dyDescent="0.25">
      <c r="A5" s="5"/>
      <c r="B5" s="51" t="s">
        <v>40</v>
      </c>
      <c r="C5" s="51"/>
      <c r="D5" s="51" t="s">
        <v>19</v>
      </c>
      <c r="E5" s="51"/>
      <c r="F5" s="37"/>
      <c r="G5" s="51" t="s">
        <v>11</v>
      </c>
      <c r="H5" s="51"/>
      <c r="I5" s="51" t="s">
        <v>12</v>
      </c>
      <c r="J5" s="51"/>
      <c r="K5" s="51" t="s">
        <v>13</v>
      </c>
      <c r="L5" s="51"/>
      <c r="M5" s="51" t="s">
        <v>18</v>
      </c>
      <c r="N5" s="51"/>
    </row>
    <row r="6" spans="1:14" x14ac:dyDescent="0.25">
      <c r="A6" s="6"/>
      <c r="B6" s="7" t="s">
        <v>14</v>
      </c>
      <c r="C6" s="7" t="s">
        <v>15</v>
      </c>
      <c r="D6" s="7" t="s">
        <v>14</v>
      </c>
      <c r="E6" s="7" t="s">
        <v>15</v>
      </c>
      <c r="F6" s="7"/>
      <c r="G6" s="7" t="s">
        <v>14</v>
      </c>
      <c r="H6" s="7" t="s">
        <v>15</v>
      </c>
      <c r="I6" s="7" t="s">
        <v>14</v>
      </c>
      <c r="J6" s="7" t="s">
        <v>15</v>
      </c>
      <c r="K6" s="7" t="s">
        <v>14</v>
      </c>
      <c r="L6" s="7" t="s">
        <v>15</v>
      </c>
      <c r="M6" s="7" t="s">
        <v>14</v>
      </c>
      <c r="N6" s="7" t="s">
        <v>15</v>
      </c>
    </row>
    <row r="7" spans="1:14" x14ac:dyDescent="0.25">
      <c r="A7" t="s">
        <v>139</v>
      </c>
      <c r="B7" s="2">
        <v>474399</v>
      </c>
      <c r="C7" s="3">
        <f t="shared" ref="C7:C12" si="0">B7/B$12</f>
        <v>0.46599524180921265</v>
      </c>
      <c r="D7" s="2">
        <v>166310</v>
      </c>
      <c r="E7" s="3">
        <f t="shared" ref="E7:E12" si="1">D7/D$12</f>
        <v>0.62671460010249913</v>
      </c>
      <c r="F7" s="3"/>
      <c r="G7" s="2">
        <v>76951</v>
      </c>
      <c r="H7" s="3">
        <f t="shared" ref="H7:H12" si="2">G7/G$12</f>
        <v>0.59282913337904364</v>
      </c>
      <c r="I7" s="2">
        <v>46459</v>
      </c>
      <c r="J7" s="3">
        <f t="shared" ref="J7:J12" si="3">I7/I$12</f>
        <v>0.61815109502647758</v>
      </c>
      <c r="K7" s="2">
        <v>26438</v>
      </c>
      <c r="L7" s="3">
        <f t="shared" ref="L7:L12" si="4">K7/K$12</f>
        <v>0.68723680790226149</v>
      </c>
      <c r="M7" s="2">
        <v>16462</v>
      </c>
      <c r="N7" s="3">
        <f t="shared" ref="N7:N12" si="5">M7/M$12</f>
        <v>0.75042166203218308</v>
      </c>
    </row>
    <row r="8" spans="1:14" x14ac:dyDescent="0.25">
      <c r="A8" t="s">
        <v>140</v>
      </c>
      <c r="B8" s="2">
        <v>173857</v>
      </c>
      <c r="C8" s="3">
        <f t="shared" si="0"/>
        <v>0.17077720390478118</v>
      </c>
      <c r="D8" s="2">
        <v>34008</v>
      </c>
      <c r="E8" s="3">
        <f t="shared" si="1"/>
        <v>0.12815411051822376</v>
      </c>
      <c r="F8" s="3"/>
      <c r="G8" s="2">
        <v>18657</v>
      </c>
      <c r="H8" s="3">
        <f t="shared" si="2"/>
        <v>0.14373319568885157</v>
      </c>
      <c r="I8" s="2">
        <v>9426</v>
      </c>
      <c r="J8" s="3">
        <f t="shared" si="3"/>
        <v>0.12541579073418666</v>
      </c>
      <c r="K8" s="2">
        <v>4075</v>
      </c>
      <c r="L8" s="3">
        <f t="shared" si="4"/>
        <v>0.1059266961268521</v>
      </c>
      <c r="M8" s="2">
        <v>1850</v>
      </c>
      <c r="N8" s="3">
        <f t="shared" si="5"/>
        <v>8.4332406436613938E-2</v>
      </c>
    </row>
    <row r="9" spans="1:14" x14ac:dyDescent="0.25">
      <c r="A9" t="s">
        <v>141</v>
      </c>
      <c r="B9" s="2">
        <v>147213</v>
      </c>
      <c r="C9" s="3">
        <f t="shared" si="0"/>
        <v>0.1446051900034773</v>
      </c>
      <c r="D9" s="2">
        <v>36529</v>
      </c>
      <c r="E9" s="3">
        <f t="shared" si="1"/>
        <v>0.13765412559163123</v>
      </c>
      <c r="F9" s="2"/>
      <c r="G9" s="2">
        <v>18155</v>
      </c>
      <c r="H9" s="3">
        <f t="shared" si="2"/>
        <v>0.13986579663027818</v>
      </c>
      <c r="I9" s="2">
        <v>11399</v>
      </c>
      <c r="J9" s="3">
        <f t="shared" si="3"/>
        <v>0.15166715452779478</v>
      </c>
      <c r="K9" s="2">
        <v>4758</v>
      </c>
      <c r="L9" s="3">
        <f t="shared" si="4"/>
        <v>0.12368079022615025</v>
      </c>
      <c r="M9" s="2">
        <v>2217</v>
      </c>
      <c r="N9" s="3">
        <f t="shared" si="5"/>
        <v>0.10106213247025574</v>
      </c>
    </row>
    <row r="10" spans="1:14" x14ac:dyDescent="0.25">
      <c r="A10" t="s">
        <v>142</v>
      </c>
      <c r="B10" s="2">
        <v>36367</v>
      </c>
      <c r="C10" s="3">
        <f t="shared" si="0"/>
        <v>3.5722775467224084E-2</v>
      </c>
      <c r="D10" s="2">
        <v>4951</v>
      </c>
      <c r="E10" s="3">
        <f t="shared" si="1"/>
        <v>1.8657110126315154E-2</v>
      </c>
      <c r="F10" s="2"/>
      <c r="G10" s="2">
        <v>2490</v>
      </c>
      <c r="H10" s="3">
        <f t="shared" si="2"/>
        <v>1.9182915649099019E-2</v>
      </c>
      <c r="I10" s="2">
        <v>1623</v>
      </c>
      <c r="J10" s="3">
        <f t="shared" si="3"/>
        <v>2.1594507570717687E-2</v>
      </c>
      <c r="K10" s="2">
        <v>550</v>
      </c>
      <c r="L10" s="3">
        <f t="shared" si="4"/>
        <v>1.4296854691967767E-2</v>
      </c>
      <c r="M10">
        <v>288</v>
      </c>
      <c r="N10" s="3">
        <f t="shared" si="5"/>
        <v>1.3128504353375576E-2</v>
      </c>
    </row>
    <row r="11" spans="1:14" x14ac:dyDescent="0.25">
      <c r="A11" t="s">
        <v>143</v>
      </c>
      <c r="B11" s="2">
        <v>186198</v>
      </c>
      <c r="C11" s="3">
        <f t="shared" si="0"/>
        <v>0.1828995888153048</v>
      </c>
      <c r="D11" s="2">
        <v>23570</v>
      </c>
      <c r="E11" s="3">
        <f t="shared" si="1"/>
        <v>8.8820053661330681E-2</v>
      </c>
      <c r="F11" s="2"/>
      <c r="G11" s="2">
        <v>13550</v>
      </c>
      <c r="H11" s="3">
        <f t="shared" si="2"/>
        <v>0.1043889586527276</v>
      </c>
      <c r="I11" s="2">
        <v>6251</v>
      </c>
      <c r="J11" s="3">
        <f t="shared" si="3"/>
        <v>8.3171452140823332E-2</v>
      </c>
      <c r="K11" s="2">
        <v>2649</v>
      </c>
      <c r="L11" s="3">
        <f t="shared" si="4"/>
        <v>6.8858851052768386E-2</v>
      </c>
      <c r="M11" s="2">
        <v>1120</v>
      </c>
      <c r="N11" s="3">
        <f t="shared" si="5"/>
        <v>5.1055294707571683E-2</v>
      </c>
    </row>
    <row r="12" spans="1:14" x14ac:dyDescent="0.25">
      <c r="A12" s="6" t="s">
        <v>7</v>
      </c>
      <c r="B12" s="9">
        <f>SUM(B7:B11)</f>
        <v>1018034</v>
      </c>
      <c r="C12" s="10">
        <f t="shared" si="0"/>
        <v>1</v>
      </c>
      <c r="D12" s="9">
        <f>SUM(D7:D11)</f>
        <v>265368</v>
      </c>
      <c r="E12" s="10">
        <f t="shared" si="1"/>
        <v>1</v>
      </c>
      <c r="F12" s="10"/>
      <c r="G12" s="9">
        <f>SUM(G7:G11)</f>
        <v>129803</v>
      </c>
      <c r="H12" s="10">
        <f t="shared" si="2"/>
        <v>1</v>
      </c>
      <c r="I12" s="9">
        <f>SUM(I7:I11)</f>
        <v>75158</v>
      </c>
      <c r="J12" s="10">
        <f t="shared" si="3"/>
        <v>1</v>
      </c>
      <c r="K12" s="9">
        <f>SUM(K7:K11)</f>
        <v>38470</v>
      </c>
      <c r="L12" s="10">
        <f t="shared" si="4"/>
        <v>1</v>
      </c>
      <c r="M12" s="9">
        <f>SUM(M7:M11)</f>
        <v>21937</v>
      </c>
      <c r="N12" s="10">
        <f t="shared" si="5"/>
        <v>1</v>
      </c>
    </row>
    <row r="13" spans="1:14" s="1" customFormat="1" ht="12" x14ac:dyDescent="0.2">
      <c r="A13" s="1" t="s">
        <v>138</v>
      </c>
    </row>
    <row r="14" spans="1:14" x14ac:dyDescent="0.25">
      <c r="A14" s="1" t="s">
        <v>145</v>
      </c>
    </row>
  </sheetData>
  <mergeCells count="7">
    <mergeCell ref="D4:N4"/>
    <mergeCell ref="B5:C5"/>
    <mergeCell ref="D5:E5"/>
    <mergeCell ref="G5:H5"/>
    <mergeCell ref="I5:J5"/>
    <mergeCell ref="K5:L5"/>
    <mergeCell ref="M5:N5"/>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N10"/>
  <sheetViews>
    <sheetView workbookViewId="0">
      <selection activeCell="A13" sqref="A13:XFD29"/>
    </sheetView>
  </sheetViews>
  <sheetFormatPr defaultRowHeight="15" x14ac:dyDescent="0.25"/>
  <cols>
    <col min="1" max="1" width="23.140625" customWidth="1"/>
    <col min="2" max="2" width="8.85546875" customWidth="1"/>
    <col min="3" max="3" width="7.42578125" customWidth="1"/>
    <col min="6" max="6" width="2.5703125" customWidth="1"/>
  </cols>
  <sheetData>
    <row r="1" spans="1:14" s="4" customFormat="1" x14ac:dyDescent="0.25">
      <c r="A1" s="4" t="s">
        <v>146</v>
      </c>
    </row>
    <row r="2" spans="1:14" s="11" customFormat="1" x14ac:dyDescent="0.25">
      <c r="A2" s="11" t="s">
        <v>10</v>
      </c>
    </row>
    <row r="4" spans="1:14" x14ac:dyDescent="0.25">
      <c r="A4" s="8"/>
      <c r="B4" s="8"/>
      <c r="C4" s="8"/>
      <c r="D4" s="50" t="s">
        <v>41</v>
      </c>
      <c r="E4" s="50"/>
      <c r="F4" s="50"/>
      <c r="G4" s="50"/>
      <c r="H4" s="50"/>
      <c r="I4" s="50"/>
      <c r="J4" s="50"/>
      <c r="K4" s="50"/>
      <c r="L4" s="50"/>
      <c r="M4" s="50"/>
      <c r="N4" s="50"/>
    </row>
    <row r="5" spans="1:14" ht="30.2" customHeight="1" x14ac:dyDescent="0.25">
      <c r="A5" s="5"/>
      <c r="B5" s="52" t="s">
        <v>149</v>
      </c>
      <c r="C5" s="52"/>
      <c r="D5" s="51" t="s">
        <v>19</v>
      </c>
      <c r="E5" s="51"/>
      <c r="F5" s="37"/>
      <c r="G5" s="51" t="s">
        <v>11</v>
      </c>
      <c r="H5" s="51"/>
      <c r="I5" s="51" t="s">
        <v>12</v>
      </c>
      <c r="J5" s="51"/>
      <c r="K5" s="51" t="s">
        <v>13</v>
      </c>
      <c r="L5" s="51"/>
      <c r="M5" s="51" t="s">
        <v>18</v>
      </c>
      <c r="N5" s="51"/>
    </row>
    <row r="6" spans="1:14" x14ac:dyDescent="0.25">
      <c r="A6" s="6"/>
      <c r="B6" s="7" t="s">
        <v>14</v>
      </c>
      <c r="C6" s="7" t="s">
        <v>15</v>
      </c>
      <c r="D6" s="7" t="s">
        <v>14</v>
      </c>
      <c r="E6" s="7" t="s">
        <v>15</v>
      </c>
      <c r="F6" s="7"/>
      <c r="G6" s="7" t="s">
        <v>14</v>
      </c>
      <c r="H6" s="7" t="s">
        <v>15</v>
      </c>
      <c r="I6" s="7" t="s">
        <v>14</v>
      </c>
      <c r="J6" s="7" t="s">
        <v>15</v>
      </c>
      <c r="K6" s="7" t="s">
        <v>14</v>
      </c>
      <c r="L6" s="7" t="s">
        <v>15</v>
      </c>
      <c r="M6" s="7" t="s">
        <v>14</v>
      </c>
      <c r="N6" s="7" t="s">
        <v>15</v>
      </c>
    </row>
    <row r="7" spans="1:14" x14ac:dyDescent="0.25">
      <c r="A7" t="s">
        <v>147</v>
      </c>
      <c r="B7" s="2">
        <v>582182</v>
      </c>
      <c r="C7" s="3">
        <f>B7/B$9</f>
        <v>0.72319218103468619</v>
      </c>
      <c r="D7" s="2">
        <v>136355</v>
      </c>
      <c r="E7" s="3">
        <f>D7/D$9</f>
        <v>0.51383361972807573</v>
      </c>
      <c r="F7" s="3"/>
      <c r="G7" s="2">
        <v>100770</v>
      </c>
      <c r="H7" s="3">
        <f>G7/G$9</f>
        <v>0.77633028512438085</v>
      </c>
      <c r="I7" s="2">
        <v>30510</v>
      </c>
      <c r="J7" s="3">
        <f>I7/I$9</f>
        <v>0.40594480960110702</v>
      </c>
      <c r="K7" s="2">
        <v>4472</v>
      </c>
      <c r="L7" s="3">
        <f>K7/K$9</f>
        <v>0.116246425786327</v>
      </c>
      <c r="M7" s="2">
        <v>603</v>
      </c>
      <c r="N7" s="3">
        <f>M7/M$9</f>
        <v>2.7487805989880112E-2</v>
      </c>
    </row>
    <row r="8" spans="1:14" x14ac:dyDescent="0.25">
      <c r="A8" t="s">
        <v>148</v>
      </c>
      <c r="B8" s="2">
        <v>222835</v>
      </c>
      <c r="C8" s="3">
        <f>B8/B$9</f>
        <v>0.27680781896531376</v>
      </c>
      <c r="D8" s="2">
        <v>129013</v>
      </c>
      <c r="E8" s="3">
        <f>D8/D$9</f>
        <v>0.48616638027192427</v>
      </c>
      <c r="F8" s="3"/>
      <c r="G8" s="2">
        <v>29033</v>
      </c>
      <c r="H8" s="3">
        <f>G8/G$9</f>
        <v>0.22366971487561921</v>
      </c>
      <c r="I8" s="2">
        <v>44648</v>
      </c>
      <c r="J8" s="3">
        <f>I8/I$9</f>
        <v>0.59405519039889298</v>
      </c>
      <c r="K8" s="2">
        <v>33998</v>
      </c>
      <c r="L8" s="3">
        <f>K8/K$9</f>
        <v>0.88375357421367295</v>
      </c>
      <c r="M8" s="2">
        <v>21334</v>
      </c>
      <c r="N8" s="3">
        <f>M8/M$9</f>
        <v>0.9725121940101199</v>
      </c>
    </row>
    <row r="9" spans="1:14" x14ac:dyDescent="0.25">
      <c r="A9" s="6" t="s">
        <v>7</v>
      </c>
      <c r="B9" s="9">
        <f>SUM(B7:B8)</f>
        <v>805017</v>
      </c>
      <c r="C9" s="10">
        <f>B9/B$9</f>
        <v>1</v>
      </c>
      <c r="D9" s="9">
        <f>SUM(D7:D8)</f>
        <v>265368</v>
      </c>
      <c r="E9" s="10">
        <f>D9/D$9</f>
        <v>1</v>
      </c>
      <c r="F9" s="10"/>
      <c r="G9" s="9">
        <f>SUM(G7:G8)</f>
        <v>129803</v>
      </c>
      <c r="H9" s="10">
        <f>G9/G$9</f>
        <v>1</v>
      </c>
      <c r="I9" s="9">
        <f>SUM(I7:I8)</f>
        <v>75158</v>
      </c>
      <c r="J9" s="10">
        <f>I9/I$9</f>
        <v>1</v>
      </c>
      <c r="K9" s="9">
        <f>SUM(K7:K8)</f>
        <v>38470</v>
      </c>
      <c r="L9" s="10">
        <f>K9/K$9</f>
        <v>1</v>
      </c>
      <c r="M9" s="9">
        <f>SUM(M7:M8)</f>
        <v>21937</v>
      </c>
      <c r="N9" s="10">
        <f>M9/M$9</f>
        <v>1</v>
      </c>
    </row>
    <row r="10" spans="1:14" s="1" customFormat="1" ht="12" x14ac:dyDescent="0.2">
      <c r="A10" s="1" t="s">
        <v>138</v>
      </c>
    </row>
  </sheetData>
  <mergeCells count="7">
    <mergeCell ref="D4:N4"/>
    <mergeCell ref="B5:C5"/>
    <mergeCell ref="D5:E5"/>
    <mergeCell ref="G5:H5"/>
    <mergeCell ref="I5:J5"/>
    <mergeCell ref="K5:L5"/>
    <mergeCell ref="M5:N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N18"/>
  <sheetViews>
    <sheetView workbookViewId="0">
      <selection activeCell="M10" sqref="M10"/>
    </sheetView>
  </sheetViews>
  <sheetFormatPr defaultRowHeight="15" x14ac:dyDescent="0.25"/>
  <cols>
    <col min="1" max="1" width="27.28515625" customWidth="1"/>
    <col min="4" max="4" width="10.5703125" bestFit="1" customWidth="1"/>
    <col min="6" max="6" width="1.140625" customWidth="1"/>
  </cols>
  <sheetData>
    <row r="1" spans="1:14" s="4" customFormat="1" x14ac:dyDescent="0.25">
      <c r="A1" s="4" t="s">
        <v>36</v>
      </c>
      <c r="C1" s="39"/>
    </row>
    <row r="2" spans="1:14" s="11" customFormat="1" x14ac:dyDescent="0.25">
      <c r="A2" s="11" t="s">
        <v>10</v>
      </c>
      <c r="D2" s="40"/>
      <c r="H2" s="40"/>
      <c r="M2" s="40"/>
    </row>
    <row r="4" spans="1:14" x14ac:dyDescent="0.25">
      <c r="A4" s="8"/>
      <c r="B4" s="8"/>
      <c r="C4" s="8"/>
      <c r="D4" s="50" t="s">
        <v>41</v>
      </c>
      <c r="E4" s="50"/>
      <c r="F4" s="50"/>
      <c r="G4" s="50"/>
      <c r="H4" s="50"/>
      <c r="I4" s="50"/>
      <c r="J4" s="50"/>
      <c r="K4" s="50"/>
      <c r="L4" s="50"/>
      <c r="M4" s="50"/>
      <c r="N4" s="50"/>
    </row>
    <row r="5" spans="1:14" x14ac:dyDescent="0.25">
      <c r="A5" s="5"/>
      <c r="B5" s="51" t="s">
        <v>40</v>
      </c>
      <c r="C5" s="51"/>
      <c r="D5" s="51" t="s">
        <v>19</v>
      </c>
      <c r="E5" s="51"/>
      <c r="F5" s="12"/>
      <c r="G5" s="51" t="s">
        <v>11</v>
      </c>
      <c r="H5" s="51"/>
      <c r="I5" s="51" t="s">
        <v>12</v>
      </c>
      <c r="J5" s="51"/>
      <c r="K5" s="51" t="s">
        <v>13</v>
      </c>
      <c r="L5" s="51"/>
      <c r="M5" s="51" t="s">
        <v>18</v>
      </c>
      <c r="N5" s="51"/>
    </row>
    <row r="6" spans="1:14" x14ac:dyDescent="0.25">
      <c r="A6" s="6"/>
      <c r="B6" s="7" t="s">
        <v>14</v>
      </c>
      <c r="C6" s="7" t="s">
        <v>15</v>
      </c>
      <c r="D6" s="7" t="s">
        <v>14</v>
      </c>
      <c r="E6" s="7" t="s">
        <v>15</v>
      </c>
      <c r="F6" s="7"/>
      <c r="G6" s="7" t="s">
        <v>14</v>
      </c>
      <c r="H6" s="7" t="s">
        <v>15</v>
      </c>
      <c r="I6" s="7" t="s">
        <v>14</v>
      </c>
      <c r="J6" s="7" t="s">
        <v>15</v>
      </c>
      <c r="K6" s="7" t="s">
        <v>14</v>
      </c>
      <c r="L6" s="7" t="s">
        <v>15</v>
      </c>
      <c r="M6" s="7" t="s">
        <v>14</v>
      </c>
      <c r="N6" s="7" t="s">
        <v>15</v>
      </c>
    </row>
    <row r="7" spans="1:14" x14ac:dyDescent="0.25">
      <c r="A7" t="s">
        <v>37</v>
      </c>
      <c r="B7" s="2">
        <v>1009095</v>
      </c>
      <c r="C7" s="3">
        <f>B7/B$10</f>
        <v>0.99121935023781127</v>
      </c>
      <c r="D7" s="2">
        <v>259538</v>
      </c>
      <c r="E7" s="3">
        <f>D7/D$10</f>
        <v>0.97803050857676888</v>
      </c>
      <c r="F7" s="3"/>
      <c r="G7" s="2">
        <v>129310</v>
      </c>
      <c r="H7" s="3">
        <f>G7/G$10</f>
        <v>0.99620193678112212</v>
      </c>
      <c r="I7" s="2">
        <v>74016</v>
      </c>
      <c r="J7" s="3">
        <f>I7/I$10</f>
        <v>0.98480534340988313</v>
      </c>
      <c r="K7" s="2">
        <v>37153</v>
      </c>
      <c r="L7" s="3">
        <f>K7/K$10</f>
        <v>0.96576553158305178</v>
      </c>
      <c r="M7" s="2">
        <v>19059</v>
      </c>
      <c r="N7" s="3">
        <f>M7/M$10</f>
        <v>0.86880612663536494</v>
      </c>
    </row>
    <row r="8" spans="1:14" x14ac:dyDescent="0.25">
      <c r="A8" t="s">
        <v>38</v>
      </c>
      <c r="B8" s="2">
        <v>5271</v>
      </c>
      <c r="C8" s="3">
        <f>B8/B$10</f>
        <v>5.1776266804448579E-3</v>
      </c>
      <c r="D8" s="2">
        <v>4102</v>
      </c>
      <c r="E8" s="3">
        <f>D8/D$10</f>
        <v>1.545777938560791E-2</v>
      </c>
      <c r="F8" s="3"/>
      <c r="G8">
        <v>237</v>
      </c>
      <c r="H8" s="3">
        <f>G8/G$10</f>
        <v>1.8258437786491837E-3</v>
      </c>
      <c r="I8">
        <v>747</v>
      </c>
      <c r="J8" s="3">
        <f>I8/I$10</f>
        <v>9.9390617099976049E-3</v>
      </c>
      <c r="K8">
        <v>913</v>
      </c>
      <c r="L8" s="3">
        <f>K8/K$10</f>
        <v>2.3732778788666493E-2</v>
      </c>
      <c r="M8" s="2">
        <v>2205</v>
      </c>
      <c r="N8" s="3">
        <f>M8/M$10</f>
        <v>0.10051511145553176</v>
      </c>
    </row>
    <row r="9" spans="1:14" x14ac:dyDescent="0.25">
      <c r="A9" t="s">
        <v>39</v>
      </c>
      <c r="B9" s="2">
        <v>3668</v>
      </c>
      <c r="C9" s="3">
        <f>B9/B$10</f>
        <v>3.6030230817438317E-3</v>
      </c>
      <c r="D9" s="2">
        <v>1728</v>
      </c>
      <c r="E9" s="3">
        <f>D9/D$10</f>
        <v>6.5117120376232251E-3</v>
      </c>
      <c r="F9" s="3"/>
      <c r="G9">
        <v>256</v>
      </c>
      <c r="H9" s="3">
        <f>G9/G$10</f>
        <v>1.9722194402286542E-3</v>
      </c>
      <c r="I9">
        <v>395</v>
      </c>
      <c r="J9" s="3">
        <f>I9/I$10</f>
        <v>5.2555948801192159E-3</v>
      </c>
      <c r="K9">
        <v>404</v>
      </c>
      <c r="L9" s="3">
        <f>K9/K$10</f>
        <v>1.0501689628281779E-2</v>
      </c>
      <c r="M9">
        <v>673</v>
      </c>
      <c r="N9" s="3">
        <f>M9/M$10</f>
        <v>3.067876190910334E-2</v>
      </c>
    </row>
    <row r="10" spans="1:14" x14ac:dyDescent="0.25">
      <c r="A10" s="6" t="s">
        <v>7</v>
      </c>
      <c r="B10" s="9">
        <f>SUM(B7:B9)</f>
        <v>1018034</v>
      </c>
      <c r="C10" s="10">
        <f>B10/B$10</f>
        <v>1</v>
      </c>
      <c r="D10" s="9">
        <f>SUM(D7:D9)</f>
        <v>265368</v>
      </c>
      <c r="E10" s="10">
        <f>D10/D$10</f>
        <v>1</v>
      </c>
      <c r="F10" s="10"/>
      <c r="G10" s="9">
        <f>SUM(G7:G9)</f>
        <v>129803</v>
      </c>
      <c r="H10" s="10">
        <f>G10/G$10</f>
        <v>1</v>
      </c>
      <c r="I10" s="9">
        <f>SUM(I7:I9)</f>
        <v>75158</v>
      </c>
      <c r="J10" s="10">
        <f>I10/I$10</f>
        <v>1</v>
      </c>
      <c r="K10" s="9">
        <f>SUM(K7:K9)</f>
        <v>38470</v>
      </c>
      <c r="L10" s="10">
        <f>K10/K$10</f>
        <v>1</v>
      </c>
      <c r="M10" s="9">
        <f>SUM(M7:M9)</f>
        <v>21937</v>
      </c>
      <c r="N10" s="10">
        <f>M10/M$10</f>
        <v>1</v>
      </c>
    </row>
    <row r="11" spans="1:14" s="1" customFormat="1" ht="12" x14ac:dyDescent="0.2">
      <c r="A11" s="1" t="s">
        <v>6</v>
      </c>
    </row>
    <row r="12" spans="1:14" s="1" customFormat="1" ht="12" x14ac:dyDescent="0.2">
      <c r="A12" s="1" t="s">
        <v>42</v>
      </c>
    </row>
    <row r="13" spans="1:14" s="1" customFormat="1" ht="12" x14ac:dyDescent="0.2">
      <c r="A13" s="1" t="s">
        <v>45</v>
      </c>
    </row>
    <row r="14" spans="1:14" s="1" customFormat="1" ht="12" x14ac:dyDescent="0.2"/>
    <row r="15" spans="1:14" s="1" customFormat="1" ht="12" x14ac:dyDescent="0.2">
      <c r="A15" s="1" t="s">
        <v>47</v>
      </c>
    </row>
    <row r="16" spans="1:14" s="1" customFormat="1" ht="23.45" customHeight="1" x14ac:dyDescent="0.2">
      <c r="A16" s="53" t="s">
        <v>43</v>
      </c>
      <c r="B16" s="53"/>
      <c r="C16" s="53"/>
      <c r="D16" s="53"/>
      <c r="E16" s="53"/>
      <c r="F16" s="53"/>
      <c r="G16" s="53"/>
      <c r="H16" s="53"/>
      <c r="I16" s="53"/>
      <c r="J16" s="53"/>
      <c r="K16" s="53"/>
      <c r="L16" s="53"/>
      <c r="M16" s="53"/>
      <c r="N16" s="53"/>
    </row>
    <row r="17" spans="1:14" s="1" customFormat="1" ht="48.6" customHeight="1" x14ac:dyDescent="0.2">
      <c r="A17" s="53" t="s">
        <v>44</v>
      </c>
      <c r="B17" s="53"/>
      <c r="C17" s="53"/>
      <c r="D17" s="53"/>
      <c r="E17" s="53"/>
      <c r="F17" s="53"/>
      <c r="G17" s="53"/>
      <c r="H17" s="53"/>
      <c r="I17" s="53"/>
      <c r="J17" s="53"/>
      <c r="K17" s="53"/>
      <c r="L17" s="53"/>
      <c r="M17" s="53"/>
      <c r="N17" s="53"/>
    </row>
    <row r="18" spans="1:14" s="1" customFormat="1" ht="12" x14ac:dyDescent="0.2">
      <c r="A18" s="1" t="s">
        <v>46</v>
      </c>
    </row>
  </sheetData>
  <mergeCells count="9">
    <mergeCell ref="A16:N16"/>
    <mergeCell ref="A17:N17"/>
    <mergeCell ref="D4:N4"/>
    <mergeCell ref="B5:C5"/>
    <mergeCell ref="D5:E5"/>
    <mergeCell ref="G5:H5"/>
    <mergeCell ref="I5:J5"/>
    <mergeCell ref="K5:L5"/>
    <mergeCell ref="M5:N5"/>
  </mergeCells>
  <pageMargins left="0.7" right="0.7" top="0.75" bottom="0.75" header="0.3" footer="0.3"/>
  <pageSetup scale="84" orientation="landscape" horizontalDpi="0" verticalDpi="0" r:id="rId1"/>
  <headerFooter>
    <oddFooter>&amp;RACS - &amp;P</oddFooter>
  </headerFooter>
  <ignoredErrors>
    <ignoredError sqref="C10:M1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5"/>
  <sheetViews>
    <sheetView workbookViewId="0">
      <selection activeCell="A5" sqref="A5"/>
    </sheetView>
  </sheetViews>
  <sheetFormatPr defaultRowHeight="15" x14ac:dyDescent="0.25"/>
  <cols>
    <col min="1" max="1" width="26.28515625" customWidth="1"/>
    <col min="4" max="4" width="10.5703125" bestFit="1" customWidth="1"/>
  </cols>
  <sheetData>
    <row r="1" spans="1:14" s="4" customFormat="1" x14ac:dyDescent="0.25">
      <c r="A1" s="4" t="s">
        <v>53</v>
      </c>
    </row>
    <row r="2" spans="1:14" s="4" customFormat="1" x14ac:dyDescent="0.25">
      <c r="A2" s="4" t="s">
        <v>48</v>
      </c>
    </row>
    <row r="3" spans="1:14" s="11" customFormat="1" x14ac:dyDescent="0.25">
      <c r="A3" s="11" t="s">
        <v>10</v>
      </c>
    </row>
    <row r="5" spans="1:14" x14ac:dyDescent="0.25">
      <c r="A5" s="8"/>
      <c r="B5" s="54" t="s">
        <v>49</v>
      </c>
      <c r="C5" s="54"/>
      <c r="D5" s="13" t="s">
        <v>50</v>
      </c>
      <c r="E5" s="13"/>
      <c r="F5" s="13"/>
      <c r="G5" s="13"/>
      <c r="H5" s="13"/>
      <c r="I5" s="13"/>
      <c r="J5" s="13"/>
      <c r="K5" s="13"/>
      <c r="L5" s="13"/>
      <c r="M5" s="13"/>
    </row>
    <row r="6" spans="1:14" x14ac:dyDescent="0.25">
      <c r="A6" s="5"/>
      <c r="B6" s="52"/>
      <c r="C6" s="52"/>
      <c r="D6" s="51" t="s">
        <v>24</v>
      </c>
      <c r="E6" s="51"/>
      <c r="F6" s="51" t="s">
        <v>25</v>
      </c>
      <c r="G6" s="51"/>
      <c r="H6" s="51" t="s">
        <v>26</v>
      </c>
      <c r="I6" s="51"/>
      <c r="J6" s="51" t="s">
        <v>27</v>
      </c>
      <c r="K6" s="51"/>
      <c r="L6" s="51" t="s">
        <v>28</v>
      </c>
      <c r="M6" s="51"/>
    </row>
    <row r="7" spans="1:14" x14ac:dyDescent="0.25">
      <c r="A7" s="6"/>
      <c r="B7" s="7" t="s">
        <v>14</v>
      </c>
      <c r="C7" s="7" t="s">
        <v>15</v>
      </c>
      <c r="D7" s="7" t="s">
        <v>14</v>
      </c>
      <c r="E7" s="7" t="s">
        <v>15</v>
      </c>
      <c r="F7" s="7" t="s">
        <v>14</v>
      </c>
      <c r="G7" s="7" t="s">
        <v>15</v>
      </c>
      <c r="H7" s="7" t="s">
        <v>14</v>
      </c>
      <c r="I7" s="7" t="s">
        <v>15</v>
      </c>
      <c r="J7" s="7" t="s">
        <v>14</v>
      </c>
      <c r="K7" s="7" t="s">
        <v>15</v>
      </c>
      <c r="L7" s="7" t="s">
        <v>14</v>
      </c>
      <c r="M7" s="7" t="s">
        <v>15</v>
      </c>
    </row>
    <row r="8" spans="1:14" x14ac:dyDescent="0.25">
      <c r="A8" t="s">
        <v>37</v>
      </c>
      <c r="B8" s="2">
        <f>'Housing Unit or GQ'!D7</f>
        <v>259538</v>
      </c>
      <c r="C8" s="3">
        <f>B8/B$11</f>
        <v>0.97803050857676888</v>
      </c>
      <c r="D8" s="2">
        <v>162283</v>
      </c>
      <c r="E8" s="3">
        <f>D8/D$11</f>
        <v>0.97578618243040105</v>
      </c>
      <c r="F8" s="2">
        <v>32796</v>
      </c>
      <c r="G8" s="3">
        <f>F8/F$11</f>
        <v>0.96436132674664787</v>
      </c>
      <c r="H8" s="2">
        <v>36214</v>
      </c>
      <c r="I8" s="3">
        <f>H8/H$11</f>
        <v>0.99137671439130559</v>
      </c>
      <c r="J8" s="2">
        <v>23327</v>
      </c>
      <c r="K8" s="3">
        <f>J8/J$11</f>
        <v>0.98969028425965211</v>
      </c>
      <c r="L8" s="2">
        <v>4918</v>
      </c>
      <c r="M8" s="3">
        <f>L8/L$11</f>
        <v>0.993334679862654</v>
      </c>
    </row>
    <row r="9" spans="1:14" x14ac:dyDescent="0.25">
      <c r="A9" t="s">
        <v>38</v>
      </c>
      <c r="B9" s="2">
        <f>'Housing Unit or GQ'!D8</f>
        <v>4102</v>
      </c>
      <c r="C9" s="3">
        <f>B9/B$11</f>
        <v>1.545777938560791E-2</v>
      </c>
      <c r="D9" s="2">
        <v>2800</v>
      </c>
      <c r="E9" s="3">
        <f>D9/D$11</f>
        <v>1.6836029102278875E-2</v>
      </c>
      <c r="F9">
        <v>910</v>
      </c>
      <c r="G9" s="3">
        <f>F9/F$11</f>
        <v>2.6758409785932722E-2</v>
      </c>
      <c r="H9">
        <v>198</v>
      </c>
      <c r="I9" s="3">
        <f>H9/H$11</f>
        <v>5.4203509540365191E-3</v>
      </c>
      <c r="J9">
        <v>161</v>
      </c>
      <c r="K9" s="3">
        <f>J9/J$11</f>
        <v>6.8307170131523126E-3</v>
      </c>
      <c r="L9">
        <v>33</v>
      </c>
      <c r="M9" s="3">
        <f>L9/L$11</f>
        <v>6.6653201373459911E-3</v>
      </c>
    </row>
    <row r="10" spans="1:14" x14ac:dyDescent="0.25">
      <c r="A10" t="s">
        <v>39</v>
      </c>
      <c r="B10" s="2">
        <f>'Housing Unit or GQ'!D9</f>
        <v>1728</v>
      </c>
      <c r="C10" s="3">
        <f>B10/B$11</f>
        <v>6.5117120376232251E-3</v>
      </c>
      <c r="D10" s="2">
        <v>1227</v>
      </c>
      <c r="E10" s="3">
        <f>D10/D$11</f>
        <v>7.3777884673200652E-3</v>
      </c>
      <c r="F10">
        <v>302</v>
      </c>
      <c r="G10" s="3">
        <f>F10/F$11</f>
        <v>8.8802634674194306E-3</v>
      </c>
      <c r="H10">
        <v>117</v>
      </c>
      <c r="I10" s="3">
        <f>H10/H$11</f>
        <v>3.202934654657943E-3</v>
      </c>
      <c r="J10">
        <v>82</v>
      </c>
      <c r="K10" s="3">
        <f>J10/J$11</f>
        <v>3.4789987271955877E-3</v>
      </c>
      <c r="L10" s="2"/>
      <c r="M10" s="3">
        <f>L10/L$11</f>
        <v>0</v>
      </c>
    </row>
    <row r="11" spans="1:14" x14ac:dyDescent="0.25">
      <c r="A11" s="6" t="s">
        <v>7</v>
      </c>
      <c r="B11" s="9">
        <f>SUM(B8:B10)</f>
        <v>265368</v>
      </c>
      <c r="C11" s="10">
        <f>B11/B$11</f>
        <v>1</v>
      </c>
      <c r="D11" s="9">
        <f>SUM(D8:D10)</f>
        <v>166310</v>
      </c>
      <c r="E11" s="10">
        <f>D11/D$11</f>
        <v>1</v>
      </c>
      <c r="F11" s="9">
        <f>SUM(F8:F10)</f>
        <v>34008</v>
      </c>
      <c r="G11" s="10">
        <f>F11/F$11</f>
        <v>1</v>
      </c>
      <c r="H11" s="9">
        <f>SUM(H8:H10)</f>
        <v>36529</v>
      </c>
      <c r="I11" s="10">
        <f>H11/H$11</f>
        <v>1</v>
      </c>
      <c r="J11" s="9">
        <f>SUM(J8:J10)</f>
        <v>23570</v>
      </c>
      <c r="K11" s="10">
        <f>J11/J$11</f>
        <v>1</v>
      </c>
      <c r="L11" s="9">
        <f>SUM(L8:L10)</f>
        <v>4951</v>
      </c>
      <c r="M11" s="10">
        <f>L11/L$11</f>
        <v>1</v>
      </c>
      <c r="N11" s="2"/>
    </row>
    <row r="12" spans="1:14" x14ac:dyDescent="0.25">
      <c r="A12" s="1" t="s">
        <v>6</v>
      </c>
    </row>
    <row r="13" spans="1:14" x14ac:dyDescent="0.25">
      <c r="A13" s="1" t="s">
        <v>59</v>
      </c>
    </row>
    <row r="14" spans="1:14" s="1" customFormat="1" ht="12" x14ac:dyDescent="0.2">
      <c r="A14" s="1" t="s">
        <v>51</v>
      </c>
    </row>
    <row r="15" spans="1:14" s="1" customFormat="1" ht="12" x14ac:dyDescent="0.2">
      <c r="A15" s="1" t="s">
        <v>45</v>
      </c>
    </row>
  </sheetData>
  <mergeCells count="6">
    <mergeCell ref="L6:M6"/>
    <mergeCell ref="B5:C6"/>
    <mergeCell ref="D6:E6"/>
    <mergeCell ref="F6:G6"/>
    <mergeCell ref="H6:I6"/>
    <mergeCell ref="J6:K6"/>
  </mergeCells>
  <pageMargins left="0.7" right="0.7" top="0.75" bottom="0.75" header="0.3" footer="0.3"/>
  <pageSetup scale="86" orientation="landscape" horizontalDpi="0" verticalDpi="0" r:id="rId1"/>
  <headerFooter>
    <oddFooter>&amp;RACS -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O17"/>
  <sheetViews>
    <sheetView workbookViewId="0">
      <selection activeCell="M17" sqref="M17"/>
    </sheetView>
  </sheetViews>
  <sheetFormatPr defaultRowHeight="15" x14ac:dyDescent="0.25"/>
  <cols>
    <col min="1" max="1" width="16.28515625" customWidth="1"/>
    <col min="4" max="4" width="10.5703125" bestFit="1" customWidth="1"/>
    <col min="6" max="6" width="1.140625" customWidth="1"/>
  </cols>
  <sheetData>
    <row r="1" spans="1:15" s="4" customFormat="1" x14ac:dyDescent="0.25">
      <c r="A1" s="4" t="s">
        <v>16</v>
      </c>
    </row>
    <row r="2" spans="1:15" s="11" customFormat="1" x14ac:dyDescent="0.25">
      <c r="A2" s="11" t="s">
        <v>10</v>
      </c>
    </row>
    <row r="4" spans="1:15" x14ac:dyDescent="0.25">
      <c r="A4" s="8"/>
      <c r="B4" s="8"/>
      <c r="C4" s="8"/>
      <c r="D4" s="50" t="s">
        <v>20</v>
      </c>
      <c r="E4" s="50"/>
      <c r="F4" s="50"/>
      <c r="G4" s="50"/>
      <c r="H4" s="50"/>
      <c r="I4" s="50"/>
      <c r="J4" s="50"/>
      <c r="K4" s="50"/>
      <c r="L4" s="50"/>
      <c r="M4" s="50"/>
      <c r="N4" s="50"/>
    </row>
    <row r="5" spans="1:15" x14ac:dyDescent="0.25">
      <c r="A5" s="5" t="s">
        <v>8</v>
      </c>
      <c r="B5" s="51" t="s">
        <v>9</v>
      </c>
      <c r="C5" s="51"/>
      <c r="D5" s="51" t="s">
        <v>19</v>
      </c>
      <c r="E5" s="51"/>
      <c r="F5" s="12"/>
      <c r="G5" s="51" t="s">
        <v>11</v>
      </c>
      <c r="H5" s="51"/>
      <c r="I5" s="51" t="s">
        <v>12</v>
      </c>
      <c r="J5" s="51"/>
      <c r="K5" s="51" t="s">
        <v>13</v>
      </c>
      <c r="L5" s="51"/>
      <c r="M5" s="51" t="s">
        <v>18</v>
      </c>
      <c r="N5" s="51"/>
    </row>
    <row r="6" spans="1:15" x14ac:dyDescent="0.25">
      <c r="A6" s="6"/>
      <c r="B6" s="7" t="s">
        <v>14</v>
      </c>
      <c r="C6" s="7" t="s">
        <v>15</v>
      </c>
      <c r="D6" s="7" t="s">
        <v>14</v>
      </c>
      <c r="E6" s="7" t="s">
        <v>15</v>
      </c>
      <c r="F6" s="7"/>
      <c r="G6" s="7" t="s">
        <v>14</v>
      </c>
      <c r="H6" s="7" t="s">
        <v>15</v>
      </c>
      <c r="I6" s="7" t="s">
        <v>14</v>
      </c>
      <c r="J6" s="7" t="s">
        <v>15</v>
      </c>
      <c r="K6" s="7" t="s">
        <v>14</v>
      </c>
      <c r="L6" s="7" t="s">
        <v>15</v>
      </c>
      <c r="M6" s="7" t="s">
        <v>14</v>
      </c>
      <c r="N6" s="7" t="s">
        <v>15</v>
      </c>
    </row>
    <row r="7" spans="1:15" x14ac:dyDescent="0.25">
      <c r="A7" t="s">
        <v>0</v>
      </c>
      <c r="B7" s="2">
        <v>37841</v>
      </c>
      <c r="C7" s="3">
        <f>B7/B$13</f>
        <v>0.10360811758005871</v>
      </c>
      <c r="D7" s="2">
        <f>G7+I7+K7+M7</f>
        <v>17951</v>
      </c>
      <c r="E7" s="3">
        <f>D7/D$13</f>
        <v>0.11805130835651483</v>
      </c>
      <c r="F7" s="3"/>
      <c r="G7" s="2">
        <v>5876</v>
      </c>
      <c r="H7" s="3">
        <f>G7/G$13</f>
        <v>7.9659454476438366E-2</v>
      </c>
      <c r="I7" s="2">
        <v>4678</v>
      </c>
      <c r="J7" s="3">
        <f>I7/I$13</f>
        <v>0.10975295028505737</v>
      </c>
      <c r="K7" s="2">
        <v>4277</v>
      </c>
      <c r="L7" s="3">
        <f>K7/K$13</f>
        <v>0.18795043065565126</v>
      </c>
      <c r="M7" s="2">
        <v>3120</v>
      </c>
      <c r="N7" s="3">
        <f>M7/M$13</f>
        <v>0.24152345564328845</v>
      </c>
      <c r="O7" s="2"/>
    </row>
    <row r="8" spans="1:15" x14ac:dyDescent="0.25">
      <c r="A8" t="s">
        <v>1</v>
      </c>
      <c r="B8" s="2">
        <v>37538</v>
      </c>
      <c r="C8" s="3">
        <f t="shared" ref="C8:H13" si="0">B8/B$13</f>
        <v>0.10277850790730275</v>
      </c>
      <c r="D8" s="2">
        <f t="shared" ref="D8:D13" si="1">G8+I8+K8+M8</f>
        <v>14268</v>
      </c>
      <c r="E8" s="3">
        <f t="shared" ref="E8" si="2">D8/D$13</f>
        <v>9.383076528498431E-2</v>
      </c>
      <c r="F8" s="3"/>
      <c r="G8" s="2">
        <v>5046</v>
      </c>
      <c r="H8" s="3">
        <f t="shared" si="0"/>
        <v>6.8407353180413216E-2</v>
      </c>
      <c r="I8" s="2">
        <v>4074</v>
      </c>
      <c r="J8" s="3">
        <f t="shared" ref="J8:L8" si="3">I8/I$13</f>
        <v>9.5582197405156846E-2</v>
      </c>
      <c r="K8" s="2">
        <v>2824</v>
      </c>
      <c r="L8" s="3">
        <f t="shared" si="3"/>
        <v>0.12409913868869749</v>
      </c>
      <c r="M8" s="2">
        <v>2324</v>
      </c>
      <c r="N8" s="3">
        <f t="shared" ref="N8" si="4">M8/M$13</f>
        <v>0.1799040099086546</v>
      </c>
      <c r="O8" s="2"/>
    </row>
    <row r="9" spans="1:15" x14ac:dyDescent="0.25">
      <c r="A9" t="s">
        <v>2</v>
      </c>
      <c r="B9" s="2">
        <v>59793</v>
      </c>
      <c r="C9" s="3">
        <f t="shared" si="0"/>
        <v>0.16371238007622552</v>
      </c>
      <c r="D9" s="2">
        <f t="shared" si="1"/>
        <v>22883</v>
      </c>
      <c r="E9" s="3">
        <f t="shared" ref="E9" si="5">D9/D$13</f>
        <v>0.15048566035998712</v>
      </c>
      <c r="F9" s="3"/>
      <c r="G9" s="2">
        <v>9446</v>
      </c>
      <c r="H9" s="3">
        <f t="shared" si="0"/>
        <v>0.12805704679789598</v>
      </c>
      <c r="I9" s="2">
        <v>6010</v>
      </c>
      <c r="J9" s="3">
        <f t="shared" ref="J9:L9" si="6">I9/I$13</f>
        <v>0.14100368345728831</v>
      </c>
      <c r="K9" s="2">
        <v>4437</v>
      </c>
      <c r="L9" s="3">
        <f t="shared" si="6"/>
        <v>0.19498154332923184</v>
      </c>
      <c r="M9" s="2">
        <v>2990</v>
      </c>
      <c r="N9" s="3">
        <f t="shared" ref="N9" si="7">M9/M$13</f>
        <v>0.23145997832481807</v>
      </c>
      <c r="O9" s="2"/>
    </row>
    <row r="10" spans="1:15" x14ac:dyDescent="0.25">
      <c r="A10" t="s">
        <v>3</v>
      </c>
      <c r="B10" s="2">
        <v>36137</v>
      </c>
      <c r="C10" s="3">
        <f t="shared" si="0"/>
        <v>9.8942589915451004E-2</v>
      </c>
      <c r="D10" s="2">
        <f t="shared" si="1"/>
        <v>14238</v>
      </c>
      <c r="E10" s="3">
        <f t="shared" ref="E10" si="8">D10/D$13</f>
        <v>9.3633476039221106E-2</v>
      </c>
      <c r="F10" s="3"/>
      <c r="G10" s="2">
        <v>6456</v>
      </c>
      <c r="H10" s="3">
        <f t="shared" si="0"/>
        <v>8.7522368635106554E-2</v>
      </c>
      <c r="I10" s="2">
        <v>4332</v>
      </c>
      <c r="J10" s="3">
        <f t="shared" ref="J10:L10" si="9">I10/I$13</f>
        <v>0.10163526734392229</v>
      </c>
      <c r="K10" s="2">
        <v>2326</v>
      </c>
      <c r="L10" s="3">
        <f t="shared" si="9"/>
        <v>0.10221480049217789</v>
      </c>
      <c r="M10" s="2">
        <v>1124</v>
      </c>
      <c r="N10" s="3">
        <f t="shared" ref="N10" si="10">M10/M$13</f>
        <v>8.7010373122774418E-2</v>
      </c>
      <c r="O10" s="2"/>
    </row>
    <row r="11" spans="1:15" x14ac:dyDescent="0.25">
      <c r="A11" t="s">
        <v>4</v>
      </c>
      <c r="B11" s="2">
        <v>33353</v>
      </c>
      <c r="C11" s="3">
        <f t="shared" si="0"/>
        <v>9.1320037674683482E-2</v>
      </c>
      <c r="D11" s="2">
        <f t="shared" si="1"/>
        <v>12972</v>
      </c>
      <c r="E11" s="3">
        <f t="shared" ref="E11" si="11">D11/D$13</f>
        <v>8.5307869868013489E-2</v>
      </c>
      <c r="F11" s="3"/>
      <c r="G11" s="2">
        <v>6701</v>
      </c>
      <c r="H11" s="3">
        <f t="shared" si="0"/>
        <v>9.0843772029716399E-2</v>
      </c>
      <c r="I11" s="2">
        <v>3677</v>
      </c>
      <c r="J11" s="3">
        <f t="shared" ref="J11:L11" si="12">I11/I$13</f>
        <v>8.6267977383103017E-2</v>
      </c>
      <c r="K11" s="2">
        <v>1727</v>
      </c>
      <c r="L11" s="3">
        <f t="shared" si="12"/>
        <v>7.5892072420460532E-2</v>
      </c>
      <c r="M11" s="2">
        <v>867</v>
      </c>
      <c r="N11" s="3">
        <f t="shared" ref="N11" si="13">M11/M$13</f>
        <v>6.7115652577798418E-2</v>
      </c>
      <c r="O11" s="2"/>
    </row>
    <row r="12" spans="1:15" x14ac:dyDescent="0.25">
      <c r="A12" t="s">
        <v>5</v>
      </c>
      <c r="B12" s="2">
        <v>160570</v>
      </c>
      <c r="C12" s="3">
        <f t="shared" si="0"/>
        <v>0.43963836684627855</v>
      </c>
      <c r="D12" s="2">
        <f t="shared" si="1"/>
        <v>69749</v>
      </c>
      <c r="E12" s="3">
        <f t="shared" ref="E12" si="14">D12/D$13</f>
        <v>0.45869092009127915</v>
      </c>
      <c r="F12" s="3"/>
      <c r="G12" s="2">
        <v>40239</v>
      </c>
      <c r="H12" s="3">
        <f t="shared" si="0"/>
        <v>0.54551000488042944</v>
      </c>
      <c r="I12" s="2">
        <v>19852</v>
      </c>
      <c r="J12" s="3">
        <f t="shared" ref="J12:L12" si="15">I12/I$13</f>
        <v>0.46575792412547218</v>
      </c>
      <c r="K12" s="2">
        <v>7165</v>
      </c>
      <c r="L12" s="3">
        <f t="shared" si="15"/>
        <v>0.31486201441378098</v>
      </c>
      <c r="M12" s="2">
        <v>2493</v>
      </c>
      <c r="N12" s="3">
        <f t="shared" ref="N12" si="16">M12/M$13</f>
        <v>0.19298653042266606</v>
      </c>
      <c r="O12" s="2"/>
    </row>
    <row r="13" spans="1:15" x14ac:dyDescent="0.25">
      <c r="A13" s="6" t="s">
        <v>7</v>
      </c>
      <c r="B13" s="9">
        <f>SUM(B7:B12)</f>
        <v>365232</v>
      </c>
      <c r="C13" s="10">
        <f t="shared" si="0"/>
        <v>1</v>
      </c>
      <c r="D13" s="9">
        <f t="shared" si="1"/>
        <v>152061</v>
      </c>
      <c r="E13" s="10">
        <f t="shared" ref="E13" si="17">D13/D$13</f>
        <v>1</v>
      </c>
      <c r="F13" s="10"/>
      <c r="G13" s="9">
        <f>SUM(G7:G12)</f>
        <v>73764</v>
      </c>
      <c r="H13" s="10">
        <f t="shared" si="0"/>
        <v>1</v>
      </c>
      <c r="I13" s="9">
        <f>SUM(I7:I12)</f>
        <v>42623</v>
      </c>
      <c r="J13" s="10">
        <f t="shared" ref="J13:L13" si="18">I13/I$13</f>
        <v>1</v>
      </c>
      <c r="K13" s="9">
        <f>SUM(K7:K12)</f>
        <v>22756</v>
      </c>
      <c r="L13" s="10">
        <f t="shared" si="18"/>
        <v>1</v>
      </c>
      <c r="M13" s="9">
        <f>SUM(M7:M12)</f>
        <v>12918</v>
      </c>
      <c r="N13" s="10">
        <f t="shared" ref="N13" si="19">M13/M$13</f>
        <v>1</v>
      </c>
      <c r="O13" s="2"/>
    </row>
    <row r="14" spans="1:15" x14ac:dyDescent="0.25">
      <c r="A14" s="1" t="s">
        <v>6</v>
      </c>
    </row>
    <row r="15" spans="1:15" x14ac:dyDescent="0.25">
      <c r="A15" s="1" t="s">
        <v>17</v>
      </c>
    </row>
    <row r="16" spans="1:15" x14ac:dyDescent="0.25">
      <c r="D16" s="2"/>
    </row>
    <row r="17" spans="1:14" x14ac:dyDescent="0.25">
      <c r="A17" t="s">
        <v>60</v>
      </c>
      <c r="B17" s="2">
        <f>SUM(B7:B8)</f>
        <v>75379</v>
      </c>
      <c r="C17">
        <f>B17/B13</f>
        <v>0.20638662548736145</v>
      </c>
      <c r="D17" s="2">
        <f>SUM(D7:D8)</f>
        <v>32219</v>
      </c>
      <c r="E17">
        <f>D17/D13</f>
        <v>0.21188207364149914</v>
      </c>
      <c r="G17" s="2">
        <f>SUM(G7:G8)</f>
        <v>10922</v>
      </c>
      <c r="H17">
        <f>G17/G13</f>
        <v>0.14806680765685157</v>
      </c>
      <c r="I17" s="2">
        <f>SUM(I7:I8)</f>
        <v>8752</v>
      </c>
      <c r="J17">
        <f>I17/I13</f>
        <v>0.20533514769021421</v>
      </c>
      <c r="K17" s="2">
        <f>SUM(K7:K8)</f>
        <v>7101</v>
      </c>
      <c r="L17">
        <f>K17/K13</f>
        <v>0.31204956934434874</v>
      </c>
      <c r="M17" s="2">
        <f>SUM(M7:M8)</f>
        <v>5444</v>
      </c>
      <c r="N17">
        <f>M17/M13</f>
        <v>0.42142746555194305</v>
      </c>
    </row>
  </sheetData>
  <mergeCells count="7">
    <mergeCell ref="B5:C5"/>
    <mergeCell ref="D5:E5"/>
    <mergeCell ref="D4:N4"/>
    <mergeCell ref="G5:H5"/>
    <mergeCell ref="I5:J5"/>
    <mergeCell ref="K5:L5"/>
    <mergeCell ref="M5:N5"/>
  </mergeCells>
  <pageMargins left="0.7" right="0.7" top="0.75" bottom="0.75" header="0.3" footer="0.3"/>
  <pageSetup scale="98" orientation="landscape" horizontalDpi="0" verticalDpi="0" r:id="rId1"/>
  <headerFooter>
    <oddFooter>&amp;RACS - &amp;P</oddFooter>
  </headerFooter>
  <ignoredErrors>
    <ignoredError sqref="G13:M13 B13:C13 D7:D13"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Summary of Older Adult Populati</vt:lpstr>
      <vt:lpstr>Change Older Adult Pop, 06-16</vt:lpstr>
      <vt:lpstr>Prior residence</vt:lpstr>
      <vt:lpstr>Year moved into unit</vt:lpstr>
      <vt:lpstr>Race Ethnicity</vt:lpstr>
      <vt:lpstr>Labor Force Status</vt:lpstr>
      <vt:lpstr>Housing Unit or GQ</vt:lpstr>
      <vt:lpstr>HU or GQ by Race_Ethnicity</vt:lpstr>
      <vt:lpstr>Income AMI Group</vt:lpstr>
      <vt:lpstr>Income by Race_Ethnicity</vt:lpstr>
      <vt:lpstr>Household Size</vt:lpstr>
      <vt:lpstr>Tenure</vt:lpstr>
      <vt:lpstr>Tenure by Race_Ethnicity</vt:lpstr>
      <vt:lpstr>Tenure by Income</vt:lpstr>
      <vt:lpstr>Housing Type</vt:lpstr>
      <vt:lpstr>Multigen Households</vt:lpstr>
      <vt:lpstr>Multigen by Race</vt:lpstr>
      <vt:lpstr>Disability</vt:lpstr>
      <vt:lpstr>Disability by Income</vt:lpstr>
      <vt:lpstr>Cost Burden</vt:lpstr>
      <vt:lpstr>Cost Burden by Income</vt:lpstr>
      <vt:lpstr>Cost Burden by Tenure</vt:lpstr>
      <vt:lpstr>Overhoused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Sturtevant</dc:creator>
  <cp:lastModifiedBy>Zorich, Pamela</cp:lastModifiedBy>
  <cp:lastPrinted>2017-11-02T15:25:00Z</cp:lastPrinted>
  <dcterms:created xsi:type="dcterms:W3CDTF">2017-08-10T17:10:08Z</dcterms:created>
  <dcterms:modified xsi:type="dcterms:W3CDTF">2018-05-31T13:43:27Z</dcterms:modified>
</cp:coreProperties>
</file>