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'Sheet1'!$A$3:$H$123</definedName>
  </definedNames>
  <calcPr fullCalcOnLoad="1"/>
</workbook>
</file>

<file path=xl/sharedStrings.xml><?xml version="1.0" encoding="utf-8"?>
<sst xmlns="http://schemas.openxmlformats.org/spreadsheetml/2006/main" count="187" uniqueCount="78">
  <si>
    <t>Recreation Calculations</t>
  </si>
  <si>
    <t>Project Number:</t>
  </si>
  <si>
    <t>Project Name:</t>
  </si>
  <si>
    <t>Demand Points</t>
  </si>
  <si>
    <t>Housing Type</t>
  </si>
  <si>
    <t>SFD I (20,000+)</t>
  </si>
  <si>
    <t>SFD II (7,000-19,999)</t>
  </si>
  <si>
    <t>SFD III (&lt;7,000)</t>
  </si>
  <si>
    <t>TH</t>
  </si>
  <si>
    <t>Garden (4 or less)</t>
  </si>
  <si>
    <t>Hi-Rise (5 or more)</t>
  </si>
  <si>
    <t>Number of Units</t>
  </si>
  <si>
    <t>D1</t>
  </si>
  <si>
    <t>Tots</t>
  </si>
  <si>
    <t>D2</t>
  </si>
  <si>
    <t>Children</t>
  </si>
  <si>
    <t>D3</t>
  </si>
  <si>
    <t>Teens</t>
  </si>
  <si>
    <t>D4</t>
  </si>
  <si>
    <t>D5</t>
  </si>
  <si>
    <t>Adults</t>
  </si>
  <si>
    <t>Seniors</t>
  </si>
  <si>
    <t>65+</t>
  </si>
  <si>
    <t>5 to 11</t>
  </si>
  <si>
    <t>0 to 4</t>
  </si>
  <si>
    <t>12 to 17</t>
  </si>
  <si>
    <t>18 to 64</t>
  </si>
  <si>
    <t>Recreation Facility</t>
  </si>
  <si>
    <t>Tot Lot</t>
  </si>
  <si>
    <t>Play Lot</t>
  </si>
  <si>
    <t>Multi-Age Playground</t>
  </si>
  <si>
    <t>Quantity Provided</t>
  </si>
  <si>
    <t>Picnic/Sitting</t>
  </si>
  <si>
    <t>Open Play Area I</t>
  </si>
  <si>
    <t>Open Play Area II</t>
  </si>
  <si>
    <t>Volleyball</t>
  </si>
  <si>
    <t>Multipurpose Court</t>
  </si>
  <si>
    <t>Half MP Court II</t>
  </si>
  <si>
    <t>Tennis</t>
  </si>
  <si>
    <t>Handball</t>
  </si>
  <si>
    <t>Indoor Raquetball</t>
  </si>
  <si>
    <t>Horseshoes</t>
  </si>
  <si>
    <t>Soccer - Regualtion</t>
  </si>
  <si>
    <t>Soccer - Junior</t>
  </si>
  <si>
    <t>Softball - Junior</t>
  </si>
  <si>
    <t>Baseball - Regulation</t>
  </si>
  <si>
    <t>Baseball - Junior</t>
  </si>
  <si>
    <t>Football - Regulation</t>
  </si>
  <si>
    <t>Football - Junior</t>
  </si>
  <si>
    <t>Bike System</t>
  </si>
  <si>
    <t>Pedestrian System</t>
  </si>
  <si>
    <t>Nature Trails</t>
  </si>
  <si>
    <t>Natural Areas</t>
  </si>
  <si>
    <t>Swimming Pool</t>
  </si>
  <si>
    <t>Wading Pool</t>
  </si>
  <si>
    <t>Indoor Swimming Pool</t>
  </si>
  <si>
    <t>Indoor Community Space</t>
  </si>
  <si>
    <t>Indoor Exercise Room</t>
  </si>
  <si>
    <t>Indoor Fitness Facility</t>
  </si>
  <si>
    <t>Community Garden</t>
  </si>
  <si>
    <t>Half MP Court I</t>
  </si>
  <si>
    <t>35% of total:</t>
  </si>
  <si>
    <t>Off-Site Supply Values</t>
  </si>
  <si>
    <t>On-Site Supply Values</t>
  </si>
  <si>
    <t>Adequacy of Recreation Facilities</t>
  </si>
  <si>
    <t>Supply:</t>
  </si>
  <si>
    <t>Demand:</t>
  </si>
  <si>
    <t>90% Demand:</t>
  </si>
  <si>
    <t>Difference must be 0 or greater:</t>
  </si>
  <si>
    <t>allowed off-site supply:</t>
  </si>
  <si>
    <t>Total Supply Values if Off-Site is Less Than 35%</t>
  </si>
  <si>
    <t>Total Supply Values with Corrected Off-Site Values</t>
  </si>
  <si>
    <t>% of Total Demand:</t>
  </si>
  <si>
    <t>Note:  only input data in the yellow highlighted cells.  (I protect the sheet before I input so I don't mess up the formulas.)</t>
  </si>
  <si>
    <t>Soccer - Regulation</t>
  </si>
  <si>
    <t>Softball - Regulation</t>
  </si>
  <si>
    <t>total:</t>
  </si>
  <si>
    <t>35%: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</si>
</sst>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39">
    <font>
      <sz val="10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9" fontId="0" fillId="0" borderId="10" xfId="0" applyNumberFormat="1" applyFont="1" applyBorder="1" applyAlignment="1">
      <alignment horizontal="right"/>
    </xf>
    <xf numFmtId="0" fontId="0" fillId="33" borderId="0" xfId="0" applyFont="1" applyFill="1" applyBorder="1" applyAlignment="1" applyProtection="1">
      <alignment/>
      <protection locked="0"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4" xfId="0" applyFill="1" applyBorder="1" applyAlignment="1" applyProtection="1">
      <alignment horizontal="right"/>
      <protection locked="0"/>
    </xf>
    <xf numFmtId="2" fontId="0" fillId="0" borderId="14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43">
      <selection activeCell="A1" sqref="A1:I1"/>
    </sheetView>
  </sheetViews>
  <sheetFormatPr defaultColWidth="9.140625" defaultRowHeight="12.75"/>
  <cols>
    <col min="2" max="2" width="12.57421875" style="0" customWidth="1"/>
    <col min="3" max="3" width="9.57421875" style="0" customWidth="1"/>
  </cols>
  <sheetData>
    <row r="1" spans="1:9" ht="25.5" customHeight="1">
      <c r="A1" s="44" t="s">
        <v>73</v>
      </c>
      <c r="B1" s="44"/>
      <c r="C1" s="44"/>
      <c r="D1" s="44"/>
      <c r="E1" s="44"/>
      <c r="F1" s="44"/>
      <c r="G1" s="44"/>
      <c r="H1" s="44"/>
      <c r="I1" s="44"/>
    </row>
    <row r="2" ht="12.75">
      <c r="B2" s="1"/>
    </row>
    <row r="3" spans="2:8" ht="12.75">
      <c r="B3" s="1" t="s">
        <v>1</v>
      </c>
      <c r="C3" s="2"/>
      <c r="E3" s="1" t="s">
        <v>2</v>
      </c>
      <c r="F3" s="2"/>
      <c r="G3" s="2"/>
      <c r="H3" s="2"/>
    </row>
    <row r="6" spans="1:8" ht="18">
      <c r="A6" s="43" t="s">
        <v>0</v>
      </c>
      <c r="B6" s="43"/>
      <c r="C6" s="43"/>
      <c r="D6" s="43"/>
      <c r="E6" s="43"/>
      <c r="F6" s="43"/>
      <c r="G6" s="43"/>
      <c r="H6" s="43"/>
    </row>
    <row r="7" spans="1:8" ht="15.75">
      <c r="A7" s="10"/>
      <c r="B7" s="10"/>
      <c r="C7" s="10"/>
      <c r="D7" s="10"/>
      <c r="E7" s="10"/>
      <c r="F7" s="10"/>
      <c r="G7" s="10"/>
      <c r="H7" s="10"/>
    </row>
    <row r="8" spans="1:2" ht="15.75">
      <c r="A8" s="11" t="s">
        <v>3</v>
      </c>
      <c r="B8" s="12"/>
    </row>
    <row r="9" spans="4:8" ht="12.75">
      <c r="D9" s="7" t="s">
        <v>12</v>
      </c>
      <c r="E9" s="7" t="s">
        <v>14</v>
      </c>
      <c r="F9" s="7" t="s">
        <v>16</v>
      </c>
      <c r="G9" s="7" t="s">
        <v>18</v>
      </c>
      <c r="H9" s="7" t="s">
        <v>19</v>
      </c>
    </row>
    <row r="10" spans="1:8" ht="12.75">
      <c r="A10" s="3"/>
      <c r="B10" s="3"/>
      <c r="C10" s="41" t="s">
        <v>11</v>
      </c>
      <c r="D10" s="7" t="s">
        <v>13</v>
      </c>
      <c r="E10" s="7" t="s">
        <v>15</v>
      </c>
      <c r="F10" s="7" t="s">
        <v>17</v>
      </c>
      <c r="G10" s="7" t="s">
        <v>20</v>
      </c>
      <c r="H10" s="8" t="s">
        <v>21</v>
      </c>
    </row>
    <row r="11" spans="1:8" ht="12.75">
      <c r="A11" s="42" t="s">
        <v>4</v>
      </c>
      <c r="B11" s="42"/>
      <c r="C11" s="40"/>
      <c r="D11" s="9" t="s">
        <v>24</v>
      </c>
      <c r="E11" s="9" t="s">
        <v>23</v>
      </c>
      <c r="F11" s="9" t="s">
        <v>25</v>
      </c>
      <c r="G11" s="9" t="s">
        <v>26</v>
      </c>
      <c r="H11" s="9" t="s">
        <v>22</v>
      </c>
    </row>
    <row r="12" spans="1:8" ht="12.75">
      <c r="A12" t="s">
        <v>5</v>
      </c>
      <c r="C12" s="6">
        <v>0</v>
      </c>
      <c r="D12" s="4">
        <f>IF(C12&gt;0,(C12/100)*10,0)</f>
        <v>0</v>
      </c>
      <c r="E12" s="4">
        <f>IF(C12&gt;0,(C12/100)*20,0)</f>
        <v>0</v>
      </c>
      <c r="F12" s="4">
        <f>IF(C12&gt;0,(C12/100)*22,0)</f>
        <v>0</v>
      </c>
      <c r="G12" s="4">
        <f>IF(C12&gt;0,(C12/100)*85,0)</f>
        <v>0</v>
      </c>
      <c r="H12" s="4">
        <f>IF(C12&gt;0,(C12/100)*8,0)</f>
        <v>0</v>
      </c>
    </row>
    <row r="13" spans="1:8" ht="12.75">
      <c r="A13" t="s">
        <v>6</v>
      </c>
      <c r="C13" s="6">
        <v>0</v>
      </c>
      <c r="D13" s="4">
        <f>IF(C13&gt;0,(C13/100)*13,0)</f>
        <v>0</v>
      </c>
      <c r="E13" s="4">
        <f>IF(C13&gt;0,(C13/100)*24,0)</f>
        <v>0</v>
      </c>
      <c r="F13" s="4">
        <f>IF(C13&gt;0,(C13/100)*25,0)</f>
        <v>0</v>
      </c>
      <c r="G13" s="4">
        <f>IF(C13&gt;0,(C13/100)*106,0)</f>
        <v>0</v>
      </c>
      <c r="H13" s="4">
        <f>IF(C13&gt;0,(C13/100)*11,0)</f>
        <v>0</v>
      </c>
    </row>
    <row r="14" spans="1:8" ht="12.75">
      <c r="A14" t="s">
        <v>7</v>
      </c>
      <c r="C14" s="6">
        <v>0</v>
      </c>
      <c r="D14" s="4">
        <f>IF(C14&gt;0,(C14/100)*14,0)</f>
        <v>0</v>
      </c>
      <c r="E14" s="4">
        <f>IF(C14&gt;0,(C14/100)*19,0)</f>
        <v>0</v>
      </c>
      <c r="F14" s="4">
        <f>IF(C14&gt;0,(C14/100)*23,0)</f>
        <v>0</v>
      </c>
      <c r="G14" s="4">
        <f>IF(C14&gt;0,(C14/100)*127,0)</f>
        <v>0</v>
      </c>
      <c r="H14" s="4">
        <f>IF(C14&gt;0,(C14/100)*13,0)</f>
        <v>0</v>
      </c>
    </row>
    <row r="15" spans="1:8" ht="12.75">
      <c r="A15" t="s">
        <v>8</v>
      </c>
      <c r="C15" s="6">
        <v>0</v>
      </c>
      <c r="D15" s="4">
        <f>IF(C15&gt;0,(C15/100)*17,0)</f>
        <v>0</v>
      </c>
      <c r="E15" s="4">
        <f>IF(C15&gt;0,(C15/100)*22,0)</f>
        <v>0</v>
      </c>
      <c r="F15" s="4">
        <f>IF(C15&gt;0,(C15/100)*18,0)</f>
        <v>0</v>
      </c>
      <c r="G15" s="4">
        <f>IF(C15&gt;0,(C15/100)*129,0)</f>
        <v>0</v>
      </c>
      <c r="H15" s="4">
        <f>IF(C15&gt;0,(C15/100)*7,0)</f>
        <v>0</v>
      </c>
    </row>
    <row r="16" spans="1:8" ht="12.75">
      <c r="A16" t="s">
        <v>9</v>
      </c>
      <c r="C16" s="6">
        <v>0</v>
      </c>
      <c r="D16" s="4">
        <f>IF(C16&gt;0,(C16/100)*11,0)</f>
        <v>0</v>
      </c>
      <c r="E16" s="4">
        <f>IF(C16&gt;0,(C16/100)*14,0)</f>
        <v>0</v>
      </c>
      <c r="F16" s="4">
        <f>IF(C16&gt;0,(C16/100)*12,0)</f>
        <v>0</v>
      </c>
      <c r="G16" s="4">
        <f>IF(C16&gt;0,(C16/100)*118,0)</f>
        <v>0</v>
      </c>
      <c r="H16" s="4">
        <f>IF(C16&gt;0,(C16/100)*16,0)</f>
        <v>0</v>
      </c>
    </row>
    <row r="17" spans="1:8" ht="13.5" thickBot="1">
      <c r="A17" s="3" t="s">
        <v>10</v>
      </c>
      <c r="B17" s="3"/>
      <c r="C17" s="30">
        <v>0</v>
      </c>
      <c r="D17" s="15">
        <f>IF(C17&gt;0,(C17/100)*4,0)</f>
        <v>0</v>
      </c>
      <c r="E17" s="15">
        <f>IF(C17&gt;0,(C17/100)*4,0)</f>
        <v>0</v>
      </c>
      <c r="F17" s="15">
        <f>IF(C17&gt;0,(C17/100)*4,0)</f>
        <v>0</v>
      </c>
      <c r="G17" s="15">
        <f>IF(C17&gt;0,(C17/100)*77,0)</f>
        <v>0</v>
      </c>
      <c r="H17" s="15">
        <f>IF(C17&gt;0,(C17/100)*46,0)</f>
        <v>0</v>
      </c>
    </row>
    <row r="18" spans="1:8" ht="13.5" thickBot="1">
      <c r="A18" s="24"/>
      <c r="B18" s="24"/>
      <c r="C18" s="24"/>
      <c r="D18" s="36">
        <f>SUM(D12:D17)</f>
        <v>0</v>
      </c>
      <c r="E18" s="37">
        <f>SUM(E12:E17)</f>
        <v>0</v>
      </c>
      <c r="F18" s="37">
        <f>SUM(F12:F17)</f>
        <v>0</v>
      </c>
      <c r="G18" s="37">
        <f>SUM(G12:G17)</f>
        <v>0</v>
      </c>
      <c r="H18" s="38">
        <f>SUM(H12:H17)</f>
        <v>0</v>
      </c>
    </row>
    <row r="19" spans="4:8" ht="12.75">
      <c r="D19" s="4"/>
      <c r="E19" s="4"/>
      <c r="F19" s="4"/>
      <c r="G19" s="4"/>
      <c r="H19" s="4"/>
    </row>
    <row r="20" ht="15.75">
      <c r="A20" s="11" t="s">
        <v>63</v>
      </c>
    </row>
    <row r="21" spans="4:8" ht="12.75">
      <c r="D21" s="7" t="s">
        <v>12</v>
      </c>
      <c r="E21" s="7" t="s">
        <v>14</v>
      </c>
      <c r="F21" s="7" t="s">
        <v>16</v>
      </c>
      <c r="G21" s="7" t="s">
        <v>18</v>
      </c>
      <c r="H21" s="7" t="s">
        <v>19</v>
      </c>
    </row>
    <row r="22" spans="3:8" ht="12.75">
      <c r="C22" s="39" t="s">
        <v>31</v>
      </c>
      <c r="D22" s="7" t="s">
        <v>13</v>
      </c>
      <c r="E22" s="7" t="s">
        <v>15</v>
      </c>
      <c r="F22" s="7" t="s">
        <v>17</v>
      </c>
      <c r="G22" s="7" t="s">
        <v>20</v>
      </c>
      <c r="H22" s="8" t="s">
        <v>21</v>
      </c>
    </row>
    <row r="23" spans="1:8" ht="12.75">
      <c r="A23" s="2" t="s">
        <v>27</v>
      </c>
      <c r="B23" s="2"/>
      <c r="C23" s="40"/>
      <c r="D23" s="9" t="s">
        <v>24</v>
      </c>
      <c r="E23" s="9" t="s">
        <v>23</v>
      </c>
      <c r="F23" s="9" t="s">
        <v>25</v>
      </c>
      <c r="G23" s="9" t="s">
        <v>26</v>
      </c>
      <c r="H23" s="9" t="s">
        <v>22</v>
      </c>
    </row>
    <row r="24" spans="1:8" ht="12.75">
      <c r="A24" t="s">
        <v>28</v>
      </c>
      <c r="C24" s="13">
        <v>0</v>
      </c>
      <c r="D24" s="4">
        <f>C24*9</f>
        <v>0</v>
      </c>
      <c r="E24" s="4">
        <f>C24*2</f>
        <v>0</v>
      </c>
      <c r="F24" s="4">
        <f>C24*0</f>
        <v>0</v>
      </c>
      <c r="G24" s="4">
        <f>C24*4</f>
        <v>0</v>
      </c>
      <c r="H24" s="4">
        <f>C24*1</f>
        <v>0</v>
      </c>
    </row>
    <row r="25" spans="1:8" ht="12.75">
      <c r="A25" t="s">
        <v>29</v>
      </c>
      <c r="C25" s="13">
        <v>0</v>
      </c>
      <c r="D25" s="4">
        <f>C25*0</f>
        <v>0</v>
      </c>
      <c r="E25" s="4">
        <f>C25*9</f>
        <v>0</v>
      </c>
      <c r="F25" s="4">
        <f>C25*3</f>
        <v>0</v>
      </c>
      <c r="G25" s="4">
        <f>C25*4</f>
        <v>0</v>
      </c>
      <c r="H25" s="4">
        <f>C25*1</f>
        <v>0</v>
      </c>
    </row>
    <row r="26" spans="1:8" ht="12.75">
      <c r="A26" t="s">
        <v>30</v>
      </c>
      <c r="C26" s="13">
        <v>0</v>
      </c>
      <c r="D26" s="4">
        <f>C26*9</f>
        <v>0</v>
      </c>
      <c r="E26" s="4">
        <f>C26*11</f>
        <v>0</v>
      </c>
      <c r="F26" s="4">
        <f>C26*3</f>
        <v>0</v>
      </c>
      <c r="G26" s="4">
        <f>C26*7</f>
        <v>0</v>
      </c>
      <c r="H26" s="4">
        <f>C26*1</f>
        <v>0</v>
      </c>
    </row>
    <row r="27" spans="1:8" ht="12.75">
      <c r="A27" t="s">
        <v>32</v>
      </c>
      <c r="C27" s="13">
        <v>0</v>
      </c>
      <c r="D27" s="4">
        <f>C27*1</f>
        <v>0</v>
      </c>
      <c r="E27" s="4">
        <f>C27*1</f>
        <v>0</v>
      </c>
      <c r="F27" s="4">
        <f>C27*1.5</f>
        <v>0</v>
      </c>
      <c r="G27" s="4">
        <f>C27*5</f>
        <v>0</v>
      </c>
      <c r="H27" s="4">
        <f>C27*2</f>
        <v>0</v>
      </c>
    </row>
    <row r="28" spans="1:8" ht="12.75">
      <c r="A28" t="s">
        <v>33</v>
      </c>
      <c r="C28" s="13">
        <v>0</v>
      </c>
      <c r="D28" s="4">
        <f>C28*6</f>
        <v>0</v>
      </c>
      <c r="E28" s="4">
        <f>C28*9</f>
        <v>0</v>
      </c>
      <c r="F28" s="4">
        <f>C28*12</f>
        <v>0</v>
      </c>
      <c r="G28" s="4">
        <f>C28*30</f>
        <v>0</v>
      </c>
      <c r="H28" s="4">
        <f>C28*2</f>
        <v>0</v>
      </c>
    </row>
    <row r="29" spans="1:8" ht="12.75">
      <c r="A29" t="s">
        <v>34</v>
      </c>
      <c r="C29" s="13">
        <v>0</v>
      </c>
      <c r="D29" s="4">
        <f>C29*3</f>
        <v>0</v>
      </c>
      <c r="E29" s="4">
        <f>C29*4</f>
        <v>0</v>
      </c>
      <c r="F29" s="4">
        <f>C29*4</f>
        <v>0</v>
      </c>
      <c r="G29" s="4">
        <f>C29*10</f>
        <v>0</v>
      </c>
      <c r="H29" s="4">
        <f>C29*1</f>
        <v>0</v>
      </c>
    </row>
    <row r="30" spans="1:8" ht="12.75">
      <c r="A30" t="s">
        <v>35</v>
      </c>
      <c r="C30" s="13">
        <v>0</v>
      </c>
      <c r="D30" s="4">
        <f>C30*2</f>
        <v>0</v>
      </c>
      <c r="E30" s="4">
        <f>C30*2</f>
        <v>0</v>
      </c>
      <c r="F30" s="4">
        <f>C30*3</f>
        <v>0</v>
      </c>
      <c r="G30" s="4">
        <f>C30*8</f>
        <v>0</v>
      </c>
      <c r="H30" s="4">
        <f>C30*1</f>
        <v>0</v>
      </c>
    </row>
    <row r="31" spans="1:8" ht="12.75">
      <c r="A31" t="s">
        <v>36</v>
      </c>
      <c r="C31" s="13">
        <v>0</v>
      </c>
      <c r="D31" s="4">
        <f>C31*3</f>
        <v>0</v>
      </c>
      <c r="E31" s="4">
        <f>C31*10</f>
        <v>0</v>
      </c>
      <c r="F31" s="4">
        <f>C31*15</f>
        <v>0</v>
      </c>
      <c r="G31" s="4">
        <f>C31*10</f>
        <v>0</v>
      </c>
      <c r="H31" s="4">
        <f>C31*2.5</f>
        <v>0</v>
      </c>
    </row>
    <row r="32" spans="1:8" ht="12.75">
      <c r="A32" t="s">
        <v>60</v>
      </c>
      <c r="C32" s="13">
        <v>0</v>
      </c>
      <c r="D32" s="4">
        <f>C32*2</f>
        <v>0</v>
      </c>
      <c r="E32" s="4">
        <f>C32*5</f>
        <v>0</v>
      </c>
      <c r="F32" s="4">
        <f>C32*7</f>
        <v>0</v>
      </c>
      <c r="G32" s="4">
        <f>C32*8</f>
        <v>0</v>
      </c>
      <c r="H32" s="4">
        <f>C32*1</f>
        <v>0</v>
      </c>
    </row>
    <row r="33" spans="1:8" ht="12.75">
      <c r="A33" t="s">
        <v>37</v>
      </c>
      <c r="C33" s="13">
        <v>0</v>
      </c>
      <c r="D33" s="4">
        <f>C33*2</f>
        <v>0</v>
      </c>
      <c r="E33" s="4">
        <f>C33*5</f>
        <v>0</v>
      </c>
      <c r="F33" s="4">
        <f>C33*4</f>
        <v>0</v>
      </c>
      <c r="G33" s="4">
        <f>C33*5</f>
        <v>0</v>
      </c>
      <c r="H33" s="4">
        <f>C33*1</f>
        <v>0</v>
      </c>
    </row>
    <row r="34" spans="1:8" ht="12.75">
      <c r="A34" t="s">
        <v>38</v>
      </c>
      <c r="C34" s="13">
        <v>0</v>
      </c>
      <c r="D34" s="4">
        <f>C34*0</f>
        <v>0</v>
      </c>
      <c r="E34" s="4">
        <f>C34*1.5</f>
        <v>0</v>
      </c>
      <c r="F34" s="4">
        <f>C34*10.5</f>
        <v>0</v>
      </c>
      <c r="G34" s="4">
        <f>C34*24</f>
        <v>0</v>
      </c>
      <c r="H34" s="4">
        <f>C34*1</f>
        <v>0</v>
      </c>
    </row>
    <row r="35" spans="1:8" ht="12.75">
      <c r="A35" t="s">
        <v>39</v>
      </c>
      <c r="C35" s="13">
        <v>0</v>
      </c>
      <c r="D35" s="4">
        <f>C35*0</f>
        <v>0</v>
      </c>
      <c r="E35" s="4">
        <f>C35*1.5</f>
        <v>0</v>
      </c>
      <c r="F35" s="4">
        <f>C35*2</f>
        <v>0</v>
      </c>
      <c r="G35" s="4">
        <f>C35*4</f>
        <v>0</v>
      </c>
      <c r="H35" s="4">
        <f>C35*1</f>
        <v>0</v>
      </c>
    </row>
    <row r="36" spans="1:8" ht="12.75">
      <c r="A36" t="s">
        <v>40</v>
      </c>
      <c r="C36" s="13">
        <v>0</v>
      </c>
      <c r="D36" s="4">
        <f>C36*0</f>
        <v>0</v>
      </c>
      <c r="E36" s="4">
        <f>C36*1.5</f>
        <v>0</v>
      </c>
      <c r="F36" s="4">
        <f>C36*4</f>
        <v>0</v>
      </c>
      <c r="G36" s="4">
        <f>C36*8</f>
        <v>0</v>
      </c>
      <c r="H36" s="4">
        <f>C36*1</f>
        <v>0</v>
      </c>
    </row>
    <row r="37" spans="1:8" ht="12.75">
      <c r="A37" t="s">
        <v>41</v>
      </c>
      <c r="C37" s="13">
        <v>0</v>
      </c>
      <c r="D37" s="4">
        <f>C37*0</f>
        <v>0</v>
      </c>
      <c r="E37" s="4">
        <f>C37*2</f>
        <v>0</v>
      </c>
      <c r="F37" s="4">
        <f>C37*2</f>
        <v>0</v>
      </c>
      <c r="G37" s="4">
        <f>C37*4</f>
        <v>0</v>
      </c>
      <c r="H37" s="4">
        <f>C37*3</f>
        <v>0</v>
      </c>
    </row>
    <row r="38" spans="1:8" ht="12.75">
      <c r="A38" t="s">
        <v>74</v>
      </c>
      <c r="C38" s="13">
        <v>0</v>
      </c>
      <c r="D38" s="4">
        <f aca="true" t="shared" si="0" ref="D38:D45">C38*2</f>
        <v>0</v>
      </c>
      <c r="E38" s="15">
        <f>C38*15</f>
        <v>0</v>
      </c>
      <c r="F38" s="4">
        <f>C38*20</f>
        <v>0</v>
      </c>
      <c r="G38" s="15">
        <f>C38*40</f>
        <v>0</v>
      </c>
      <c r="H38" s="15">
        <f>C38*2</f>
        <v>0</v>
      </c>
    </row>
    <row r="39" spans="1:8" ht="12.75">
      <c r="A39" t="s">
        <v>43</v>
      </c>
      <c r="C39" s="13">
        <v>0</v>
      </c>
      <c r="D39" s="4">
        <f t="shared" si="0"/>
        <v>0</v>
      </c>
      <c r="E39" s="15">
        <f aca="true" t="shared" si="1" ref="E39:E45">C39*15</f>
        <v>0</v>
      </c>
      <c r="F39" s="4">
        <f>C39*15</f>
        <v>0</v>
      </c>
      <c r="G39" s="15">
        <f>C39*30</f>
        <v>0</v>
      </c>
      <c r="H39" s="15">
        <f aca="true" t="shared" si="2" ref="H39:H45">C39*2</f>
        <v>0</v>
      </c>
    </row>
    <row r="40" spans="1:8" ht="12.75">
      <c r="A40" t="s">
        <v>75</v>
      </c>
      <c r="C40" s="13">
        <v>0</v>
      </c>
      <c r="D40" s="4">
        <f t="shared" si="0"/>
        <v>0</v>
      </c>
      <c r="E40" s="15">
        <f t="shared" si="1"/>
        <v>0</v>
      </c>
      <c r="F40" s="4">
        <f>C40*20</f>
        <v>0</v>
      </c>
      <c r="G40" s="15">
        <f>C40*40</f>
        <v>0</v>
      </c>
      <c r="H40" s="15">
        <f t="shared" si="2"/>
        <v>0</v>
      </c>
    </row>
    <row r="41" spans="1:8" ht="12.75">
      <c r="A41" t="s">
        <v>44</v>
      </c>
      <c r="C41" s="13">
        <v>0</v>
      </c>
      <c r="D41" s="4">
        <f t="shared" si="0"/>
        <v>0</v>
      </c>
      <c r="E41" s="15">
        <f t="shared" si="1"/>
        <v>0</v>
      </c>
      <c r="F41" s="4">
        <f>C41*15</f>
        <v>0</v>
      </c>
      <c r="G41" s="15">
        <f>C41*30</f>
        <v>0</v>
      </c>
      <c r="H41" s="15">
        <f t="shared" si="2"/>
        <v>0</v>
      </c>
    </row>
    <row r="42" spans="1:8" ht="12.75">
      <c r="A42" t="s">
        <v>45</v>
      </c>
      <c r="C42" s="13">
        <v>0</v>
      </c>
      <c r="D42" s="4">
        <f t="shared" si="0"/>
        <v>0</v>
      </c>
      <c r="E42" s="15">
        <f t="shared" si="1"/>
        <v>0</v>
      </c>
      <c r="F42" s="4">
        <f>C42*20</f>
        <v>0</v>
      </c>
      <c r="G42" s="15">
        <f>C42*40</f>
        <v>0</v>
      </c>
      <c r="H42" s="15">
        <f t="shared" si="2"/>
        <v>0</v>
      </c>
    </row>
    <row r="43" spans="1:8" ht="12.75">
      <c r="A43" t="s">
        <v>46</v>
      </c>
      <c r="C43" s="13">
        <v>0</v>
      </c>
      <c r="D43" s="4">
        <f t="shared" si="0"/>
        <v>0</v>
      </c>
      <c r="E43" s="15">
        <f t="shared" si="1"/>
        <v>0</v>
      </c>
      <c r="F43" s="4">
        <f>C43*15</f>
        <v>0</v>
      </c>
      <c r="G43" s="15">
        <f>C43*30</f>
        <v>0</v>
      </c>
      <c r="H43" s="15">
        <f t="shared" si="2"/>
        <v>0</v>
      </c>
    </row>
    <row r="44" spans="1:8" ht="12.75">
      <c r="A44" t="s">
        <v>47</v>
      </c>
      <c r="C44" s="13">
        <v>0</v>
      </c>
      <c r="D44" s="4">
        <f t="shared" si="0"/>
        <v>0</v>
      </c>
      <c r="E44" s="15">
        <f t="shared" si="1"/>
        <v>0</v>
      </c>
      <c r="F44" s="4">
        <f>C44*20</f>
        <v>0</v>
      </c>
      <c r="G44" s="15">
        <f>C44*40</f>
        <v>0</v>
      </c>
      <c r="H44" s="15">
        <f t="shared" si="2"/>
        <v>0</v>
      </c>
    </row>
    <row r="45" spans="1:8" ht="12.75">
      <c r="A45" s="2" t="s">
        <v>48</v>
      </c>
      <c r="B45" s="2"/>
      <c r="C45" s="14">
        <v>0</v>
      </c>
      <c r="D45" s="5">
        <f t="shared" si="0"/>
        <v>0</v>
      </c>
      <c r="E45" s="5">
        <f t="shared" si="1"/>
        <v>0</v>
      </c>
      <c r="F45" s="5">
        <f>C45*15</f>
        <v>0</v>
      </c>
      <c r="G45" s="5">
        <f>C45*30</f>
        <v>0</v>
      </c>
      <c r="H45" s="5">
        <f t="shared" si="2"/>
        <v>0</v>
      </c>
    </row>
    <row r="46" spans="1:8" ht="12.75">
      <c r="A46" t="s">
        <v>49</v>
      </c>
      <c r="C46" s="13">
        <v>0</v>
      </c>
      <c r="D46" s="16">
        <f>C46*(0.05*D18)</f>
        <v>0</v>
      </c>
      <c r="E46" s="16">
        <f>C46*(0.1*E18)</f>
        <v>0</v>
      </c>
      <c r="F46" s="16">
        <f>C46*(0.15*F18)</f>
        <v>0</v>
      </c>
      <c r="G46" s="16">
        <f>C46*(0.15*G18)</f>
        <v>0</v>
      </c>
      <c r="H46" s="16">
        <f>C46*(0.1*H18)</f>
        <v>0</v>
      </c>
    </row>
    <row r="47" spans="1:8" ht="12.75">
      <c r="A47" t="s">
        <v>50</v>
      </c>
      <c r="C47" s="13">
        <v>0</v>
      </c>
      <c r="D47" s="16">
        <f>C47*(0.1*D18)</f>
        <v>0</v>
      </c>
      <c r="E47" s="16">
        <f>C47*(0.2*E18)</f>
        <v>0</v>
      </c>
      <c r="F47" s="16">
        <f>C47*(0.2*F18)</f>
        <v>0</v>
      </c>
      <c r="G47" s="16">
        <f>C47*(0.45*G18)</f>
        <v>0</v>
      </c>
      <c r="H47" s="16">
        <f>C47*(0.45*H18)</f>
        <v>0</v>
      </c>
    </row>
    <row r="48" spans="1:8" ht="12.75">
      <c r="A48" t="s">
        <v>51</v>
      </c>
      <c r="C48" s="13">
        <v>0</v>
      </c>
      <c r="D48" s="16">
        <f>C48*(0.05*D18)</f>
        <v>0</v>
      </c>
      <c r="E48" s="16">
        <f>C48*(0.1*E18)</f>
        <v>0</v>
      </c>
      <c r="F48" s="16">
        <f>C48*(0.15*F18)</f>
        <v>0</v>
      </c>
      <c r="G48" s="16">
        <f>C48*(0.15*G18)</f>
        <v>0</v>
      </c>
      <c r="H48" s="16">
        <f>C48*(0.15*H18)</f>
        <v>0</v>
      </c>
    </row>
    <row r="49" spans="1:8" ht="12.75">
      <c r="A49" t="s">
        <v>52</v>
      </c>
      <c r="C49" s="13">
        <v>0</v>
      </c>
      <c r="D49" s="16">
        <f>C49*(0*D18)</f>
        <v>0</v>
      </c>
      <c r="E49" s="16">
        <f>C49*(0.05*E18)</f>
        <v>0</v>
      </c>
      <c r="F49" s="16">
        <f>C49*(0.1*F18)</f>
        <v>0</v>
      </c>
      <c r="G49" s="16">
        <f>C49*(0.1*G18)</f>
        <v>0</v>
      </c>
      <c r="H49" s="16">
        <f>C49*(0.05*H18)</f>
        <v>0</v>
      </c>
    </row>
    <row r="50" spans="1:8" ht="12.75">
      <c r="A50" t="s">
        <v>53</v>
      </c>
      <c r="C50" s="13">
        <v>0</v>
      </c>
      <c r="D50" s="16">
        <f>C50*(0.055*D18)</f>
        <v>0</v>
      </c>
      <c r="E50" s="16">
        <f>C50*(0.205*E18)</f>
        <v>0</v>
      </c>
      <c r="F50" s="16">
        <f>C50*(0.205*F18)</f>
        <v>0</v>
      </c>
      <c r="G50" s="16">
        <f>C50*(0.25*G18)</f>
        <v>0</v>
      </c>
      <c r="H50" s="16">
        <f>C50*(0.15*H18)</f>
        <v>0</v>
      </c>
    </row>
    <row r="51" spans="1:8" ht="12.75">
      <c r="A51" t="s">
        <v>54</v>
      </c>
      <c r="C51" s="13">
        <v>0</v>
      </c>
      <c r="D51" s="16">
        <f>C51*(0.15*D18)</f>
        <v>0</v>
      </c>
      <c r="E51" s="16">
        <f>C51*(0.05*E18)</f>
        <v>0</v>
      </c>
      <c r="F51" s="16">
        <f>C51*(0*F18)</f>
        <v>0</v>
      </c>
      <c r="G51" s="16">
        <f>C51*(0.05*G18)</f>
        <v>0</v>
      </c>
      <c r="H51" s="16">
        <f>C51*(0.05*H18)</f>
        <v>0</v>
      </c>
    </row>
    <row r="52" spans="1:8" ht="12.75">
      <c r="A52" t="s">
        <v>55</v>
      </c>
      <c r="C52" s="13">
        <v>0</v>
      </c>
      <c r="D52" s="16">
        <f>C52*(0.1*D18)</f>
        <v>0</v>
      </c>
      <c r="E52" s="16">
        <f>C52*(0.2*E18)</f>
        <v>0</v>
      </c>
      <c r="F52" s="16">
        <f>C52*(0.2*F18)</f>
        <v>0</v>
      </c>
      <c r="G52" s="16">
        <f>C52*(0.3*G18)</f>
        <v>0</v>
      </c>
      <c r="H52" s="16">
        <f>C52*(0.4*H18)</f>
        <v>0</v>
      </c>
    </row>
    <row r="53" spans="1:8" ht="12.75">
      <c r="A53" t="s">
        <v>56</v>
      </c>
      <c r="C53" s="13">
        <v>0</v>
      </c>
      <c r="D53" s="16">
        <f>C53*(0.1*D18)</f>
        <v>0</v>
      </c>
      <c r="E53" s="16">
        <f>C53*(0.15*E18)</f>
        <v>0</v>
      </c>
      <c r="F53" s="16">
        <f>C53*(0.3*F18)</f>
        <v>0</v>
      </c>
      <c r="G53" s="16">
        <f>C53*(0.3*G18)</f>
        <v>0</v>
      </c>
      <c r="H53" s="16">
        <f>C53*(0.4*H18)</f>
        <v>0</v>
      </c>
    </row>
    <row r="54" spans="1:8" ht="12.75">
      <c r="A54" t="s">
        <v>57</v>
      </c>
      <c r="C54" s="13">
        <v>0</v>
      </c>
      <c r="D54" s="16">
        <f>C54*(0.1*D18)</f>
        <v>0</v>
      </c>
      <c r="E54" s="16">
        <f>C54*(0.1*E18)</f>
        <v>0</v>
      </c>
      <c r="F54" s="16">
        <f>C54*(0.3*F18)</f>
        <v>0</v>
      </c>
      <c r="G54" s="16">
        <f>C54*(0.3*G18)</f>
        <v>0</v>
      </c>
      <c r="H54" s="16">
        <f>C54*(0.4*H18)</f>
        <v>0</v>
      </c>
    </row>
    <row r="55" spans="1:8" ht="12.75">
      <c r="A55" t="s">
        <v>58</v>
      </c>
      <c r="C55" s="13">
        <v>0</v>
      </c>
      <c r="D55" s="16">
        <f>C55*(0*D18)</f>
        <v>0</v>
      </c>
      <c r="E55" s="16">
        <f>C55*(0.1*E18)</f>
        <v>0</v>
      </c>
      <c r="F55" s="16">
        <f>C55*(0.1*F18)</f>
        <v>0</v>
      </c>
      <c r="G55" s="16">
        <f>C55*(0.2*G18)</f>
        <v>0</v>
      </c>
      <c r="H55" s="16">
        <f>C55*(0.15*H18)</f>
        <v>0</v>
      </c>
    </row>
    <row r="56" spans="1:8" ht="12.75">
      <c r="A56" s="2" t="s">
        <v>59</v>
      </c>
      <c r="B56" s="2"/>
      <c r="C56" s="14">
        <v>0</v>
      </c>
      <c r="D56" s="17">
        <f>C56*(0.1*D18)</f>
        <v>0</v>
      </c>
      <c r="E56" s="17">
        <f>C56*(0.1*E18)</f>
        <v>0</v>
      </c>
      <c r="F56" s="17">
        <f>C56*(0.1*F18)</f>
        <v>0</v>
      </c>
      <c r="G56" s="17">
        <f>C56*(0.1*G18)</f>
        <v>0</v>
      </c>
      <c r="H56" s="17">
        <f>C56*(0.25*H18)</f>
        <v>0</v>
      </c>
    </row>
    <row r="57" spans="1:8" ht="12.75">
      <c r="A57" s="24"/>
      <c r="B57" s="24"/>
      <c r="C57" s="24"/>
      <c r="D57" s="25">
        <f>SUM(D24:D56)</f>
        <v>0</v>
      </c>
      <c r="E57" s="25">
        <f>SUM(E24:E56)</f>
        <v>0</v>
      </c>
      <c r="F57" s="25">
        <f>SUM(F24:F56)</f>
        <v>0</v>
      </c>
      <c r="G57" s="25">
        <f>SUM(G24:G56)</f>
        <v>0</v>
      </c>
      <c r="H57" s="25">
        <f>SUM(H24:H56)</f>
        <v>0</v>
      </c>
    </row>
    <row r="59" ht="15.75">
      <c r="A59" s="11" t="s">
        <v>62</v>
      </c>
    </row>
    <row r="60" spans="4:8" ht="12.75">
      <c r="D60" s="7" t="s">
        <v>12</v>
      </c>
      <c r="E60" s="7" t="s">
        <v>14</v>
      </c>
      <c r="F60" s="7" t="s">
        <v>16</v>
      </c>
      <c r="G60" s="7" t="s">
        <v>18</v>
      </c>
      <c r="H60" s="7" t="s">
        <v>19</v>
      </c>
    </row>
    <row r="61" spans="3:8" ht="12.75">
      <c r="C61" s="39" t="s">
        <v>31</v>
      </c>
      <c r="D61" s="7" t="s">
        <v>13</v>
      </c>
      <c r="E61" s="7" t="s">
        <v>15</v>
      </c>
      <c r="F61" s="7" t="s">
        <v>17</v>
      </c>
      <c r="G61" s="7" t="s">
        <v>20</v>
      </c>
      <c r="H61" s="8" t="s">
        <v>21</v>
      </c>
    </row>
    <row r="62" spans="1:8" ht="12.75">
      <c r="A62" s="2" t="s">
        <v>27</v>
      </c>
      <c r="B62" s="2"/>
      <c r="C62" s="40"/>
      <c r="D62" s="9" t="s">
        <v>24</v>
      </c>
      <c r="E62" s="9" t="s">
        <v>23</v>
      </c>
      <c r="F62" s="9" t="s">
        <v>25</v>
      </c>
      <c r="G62" s="9" t="s">
        <v>26</v>
      </c>
      <c r="H62" s="9" t="s">
        <v>22</v>
      </c>
    </row>
    <row r="63" spans="1:8" ht="12.75">
      <c r="A63" t="s">
        <v>28</v>
      </c>
      <c r="C63" s="13">
        <v>0</v>
      </c>
      <c r="D63" s="4">
        <f>C63*9</f>
        <v>0</v>
      </c>
      <c r="E63" s="4">
        <f>C63*2</f>
        <v>0</v>
      </c>
      <c r="F63" s="4">
        <f>C63*0</f>
        <v>0</v>
      </c>
      <c r="G63" s="4">
        <f>C63*4</f>
        <v>0</v>
      </c>
      <c r="H63" s="4">
        <f>C63*1</f>
        <v>0</v>
      </c>
    </row>
    <row r="64" spans="1:8" ht="12.75">
      <c r="A64" t="s">
        <v>29</v>
      </c>
      <c r="C64" s="13">
        <v>0</v>
      </c>
      <c r="D64" s="4">
        <f>C64*0</f>
        <v>0</v>
      </c>
      <c r="E64" s="4">
        <f>C64*9</f>
        <v>0</v>
      </c>
      <c r="F64" s="4">
        <f>C64*3</f>
        <v>0</v>
      </c>
      <c r="G64" s="4">
        <f>C64*4</f>
        <v>0</v>
      </c>
      <c r="H64" s="4">
        <f>C64*1</f>
        <v>0</v>
      </c>
    </row>
    <row r="65" spans="1:8" ht="12.75">
      <c r="A65" t="s">
        <v>30</v>
      </c>
      <c r="C65" s="13">
        <v>0</v>
      </c>
      <c r="D65" s="4">
        <f>C65*9</f>
        <v>0</v>
      </c>
      <c r="E65" s="4">
        <f>C65*11</f>
        <v>0</v>
      </c>
      <c r="F65" s="4">
        <f>C65*3</f>
        <v>0</v>
      </c>
      <c r="G65" s="4">
        <f>C65*7</f>
        <v>0</v>
      </c>
      <c r="H65" s="4">
        <f>C65*1</f>
        <v>0</v>
      </c>
    </row>
    <row r="66" spans="1:8" ht="12.75">
      <c r="A66" t="s">
        <v>32</v>
      </c>
      <c r="C66" s="13">
        <v>0</v>
      </c>
      <c r="D66" s="4">
        <f>C66*1</f>
        <v>0</v>
      </c>
      <c r="E66" s="4">
        <f>C66*1</f>
        <v>0</v>
      </c>
      <c r="F66" s="4">
        <f>C66*1.5</f>
        <v>0</v>
      </c>
      <c r="G66" s="4">
        <f>C66*5</f>
        <v>0</v>
      </c>
      <c r="H66" s="4">
        <f>C66*2</f>
        <v>0</v>
      </c>
    </row>
    <row r="67" spans="1:8" ht="12.75">
      <c r="A67" t="s">
        <v>33</v>
      </c>
      <c r="C67" s="13">
        <v>0</v>
      </c>
      <c r="D67" s="4">
        <f>C67*6</f>
        <v>0</v>
      </c>
      <c r="E67" s="4">
        <f>C67*9</f>
        <v>0</v>
      </c>
      <c r="F67" s="4">
        <f>C67*12</f>
        <v>0</v>
      </c>
      <c r="G67" s="4">
        <f>C67*30</f>
        <v>0</v>
      </c>
      <c r="H67" s="4">
        <f>C67*2</f>
        <v>0</v>
      </c>
    </row>
    <row r="68" spans="1:8" ht="12.75">
      <c r="A68" t="s">
        <v>34</v>
      </c>
      <c r="C68" s="13">
        <v>0</v>
      </c>
      <c r="D68" s="4">
        <f>C68*3</f>
        <v>0</v>
      </c>
      <c r="E68" s="4">
        <f>C68*4</f>
        <v>0</v>
      </c>
      <c r="F68" s="4">
        <f>C68*4</f>
        <v>0</v>
      </c>
      <c r="G68" s="4">
        <f>C68*10</f>
        <v>0</v>
      </c>
      <c r="H68" s="4">
        <f>C68*1</f>
        <v>0</v>
      </c>
    </row>
    <row r="69" spans="1:8" ht="12.75">
      <c r="A69" t="s">
        <v>35</v>
      </c>
      <c r="C69" s="13">
        <v>0</v>
      </c>
      <c r="D69" s="4">
        <f>C69*2</f>
        <v>0</v>
      </c>
      <c r="E69" s="4">
        <f>C69*2</f>
        <v>0</v>
      </c>
      <c r="F69" s="4">
        <f>C69*3</f>
        <v>0</v>
      </c>
      <c r="G69" s="4">
        <f>C69*8</f>
        <v>0</v>
      </c>
      <c r="H69" s="4">
        <f>C69*1</f>
        <v>0</v>
      </c>
    </row>
    <row r="70" spans="1:8" ht="12.75">
      <c r="A70" t="s">
        <v>36</v>
      </c>
      <c r="C70" s="13">
        <v>0</v>
      </c>
      <c r="D70" s="4">
        <f>C70*3</f>
        <v>0</v>
      </c>
      <c r="E70" s="4">
        <f>C70*10</f>
        <v>0</v>
      </c>
      <c r="F70" s="4">
        <f>C70*15</f>
        <v>0</v>
      </c>
      <c r="G70" s="4">
        <f>C70*10</f>
        <v>0</v>
      </c>
      <c r="H70" s="4">
        <f>C70*2.5</f>
        <v>0</v>
      </c>
    </row>
    <row r="71" spans="1:8" ht="12.75">
      <c r="A71" t="s">
        <v>60</v>
      </c>
      <c r="C71" s="13">
        <v>0</v>
      </c>
      <c r="D71" s="4">
        <f>C71*2</f>
        <v>0</v>
      </c>
      <c r="E71" s="4">
        <f>C71*5</f>
        <v>0</v>
      </c>
      <c r="F71" s="4">
        <f>C71*7</f>
        <v>0</v>
      </c>
      <c r="G71" s="4">
        <f>C71*8</f>
        <v>0</v>
      </c>
      <c r="H71" s="4">
        <f>C71*1</f>
        <v>0</v>
      </c>
    </row>
    <row r="72" spans="1:8" ht="12.75">
      <c r="A72" t="s">
        <v>37</v>
      </c>
      <c r="C72" s="13">
        <v>0</v>
      </c>
      <c r="D72" s="4">
        <f>C72*2</f>
        <v>0</v>
      </c>
      <c r="E72" s="4">
        <f>C72*5</f>
        <v>0</v>
      </c>
      <c r="F72" s="4">
        <f>C72*4</f>
        <v>0</v>
      </c>
      <c r="G72" s="4">
        <f>C72*5</f>
        <v>0</v>
      </c>
      <c r="H72" s="4">
        <f>C72*1</f>
        <v>0</v>
      </c>
    </row>
    <row r="73" spans="1:8" ht="12.75">
      <c r="A73" t="s">
        <v>38</v>
      </c>
      <c r="C73" s="13">
        <v>0</v>
      </c>
      <c r="D73" s="4">
        <f>C73*0</f>
        <v>0</v>
      </c>
      <c r="E73" s="4">
        <f>C73*1.5</f>
        <v>0</v>
      </c>
      <c r="F73" s="4">
        <f>C73*10.5</f>
        <v>0</v>
      </c>
      <c r="G73" s="4">
        <f>C73*24</f>
        <v>0</v>
      </c>
      <c r="H73" s="4">
        <f>C73*1</f>
        <v>0</v>
      </c>
    </row>
    <row r="74" spans="1:8" ht="12.75">
      <c r="A74" t="s">
        <v>39</v>
      </c>
      <c r="C74" s="13">
        <v>0</v>
      </c>
      <c r="D74" s="4">
        <f>C74*0</f>
        <v>0</v>
      </c>
      <c r="E74" s="4">
        <f>C74*1.5</f>
        <v>0</v>
      </c>
      <c r="F74" s="4">
        <f>C74*2</f>
        <v>0</v>
      </c>
      <c r="G74" s="4">
        <f>C74*4</f>
        <v>0</v>
      </c>
      <c r="H74" s="4">
        <f>C74*1</f>
        <v>0</v>
      </c>
    </row>
    <row r="75" spans="1:8" ht="12.75">
      <c r="A75" t="s">
        <v>40</v>
      </c>
      <c r="C75" s="13">
        <v>0</v>
      </c>
      <c r="D75" s="4">
        <f>C75*0</f>
        <v>0</v>
      </c>
      <c r="E75" s="4">
        <f>C75*1.5</f>
        <v>0</v>
      </c>
      <c r="F75" s="4">
        <f>C75*4</f>
        <v>0</v>
      </c>
      <c r="G75" s="4">
        <f>C75*8</f>
        <v>0</v>
      </c>
      <c r="H75" s="4">
        <f>C75*1</f>
        <v>0</v>
      </c>
    </row>
    <row r="76" spans="1:8" ht="12.75">
      <c r="A76" t="s">
        <v>41</v>
      </c>
      <c r="C76" s="13">
        <v>0</v>
      </c>
      <c r="D76" s="4">
        <f>C76*0</f>
        <v>0</v>
      </c>
      <c r="E76" s="4">
        <f>C76*2</f>
        <v>0</v>
      </c>
      <c r="F76" s="4">
        <f>C76*2</f>
        <v>0</v>
      </c>
      <c r="G76" s="4">
        <f>C76*4</f>
        <v>0</v>
      </c>
      <c r="H76" s="4">
        <f>C76*3</f>
        <v>0</v>
      </c>
    </row>
    <row r="77" spans="1:8" ht="12.75">
      <c r="A77" t="s">
        <v>42</v>
      </c>
      <c r="C77" s="13">
        <v>0</v>
      </c>
      <c r="D77" s="4">
        <f aca="true" t="shared" si="3" ref="D77:D84">C77*2</f>
        <v>0</v>
      </c>
      <c r="E77" s="15">
        <f>C77*15</f>
        <v>0</v>
      </c>
      <c r="F77" s="4">
        <f>C77*20</f>
        <v>0</v>
      </c>
      <c r="G77" s="15">
        <f>C77*40</f>
        <v>0</v>
      </c>
      <c r="H77" s="15">
        <f>C77*2</f>
        <v>0</v>
      </c>
    </row>
    <row r="78" spans="1:8" ht="12.75">
      <c r="A78" t="s">
        <v>43</v>
      </c>
      <c r="C78" s="13">
        <v>0</v>
      </c>
      <c r="D78" s="4">
        <f t="shared" si="3"/>
        <v>0</v>
      </c>
      <c r="E78" s="15">
        <f aca="true" t="shared" si="4" ref="E78:E84">C78*15</f>
        <v>0</v>
      </c>
      <c r="F78" s="4">
        <f>C78*15</f>
        <v>0</v>
      </c>
      <c r="G78" s="15">
        <f>C78*30</f>
        <v>0</v>
      </c>
      <c r="H78" s="15">
        <f aca="true" t="shared" si="5" ref="H78:H84">C78*2</f>
        <v>0</v>
      </c>
    </row>
    <row r="79" spans="1:8" ht="12.75">
      <c r="A79" t="s">
        <v>75</v>
      </c>
      <c r="C79" s="13">
        <v>0</v>
      </c>
      <c r="D79" s="4">
        <f t="shared" si="3"/>
        <v>0</v>
      </c>
      <c r="E79" s="15">
        <f t="shared" si="4"/>
        <v>0</v>
      </c>
      <c r="F79" s="4">
        <f>C79*20</f>
        <v>0</v>
      </c>
      <c r="G79" s="15">
        <f>C79*40</f>
        <v>0</v>
      </c>
      <c r="H79" s="15">
        <f t="shared" si="5"/>
        <v>0</v>
      </c>
    </row>
    <row r="80" spans="1:8" ht="12.75">
      <c r="A80" t="s">
        <v>44</v>
      </c>
      <c r="C80" s="13">
        <v>0</v>
      </c>
      <c r="D80" s="4">
        <f t="shared" si="3"/>
        <v>0</v>
      </c>
      <c r="E80" s="15">
        <f t="shared" si="4"/>
        <v>0</v>
      </c>
      <c r="F80" s="4">
        <f>C80*15</f>
        <v>0</v>
      </c>
      <c r="G80" s="15">
        <f>C80*30</f>
        <v>0</v>
      </c>
      <c r="H80" s="15">
        <f t="shared" si="5"/>
        <v>0</v>
      </c>
    </row>
    <row r="81" spans="1:8" ht="12.75">
      <c r="A81" t="s">
        <v>45</v>
      </c>
      <c r="C81" s="13">
        <v>0</v>
      </c>
      <c r="D81" s="4">
        <f t="shared" si="3"/>
        <v>0</v>
      </c>
      <c r="E81" s="15">
        <f t="shared" si="4"/>
        <v>0</v>
      </c>
      <c r="F81" s="4">
        <f>C81*20</f>
        <v>0</v>
      </c>
      <c r="G81" s="15">
        <f>C81*40</f>
        <v>0</v>
      </c>
      <c r="H81" s="15">
        <f t="shared" si="5"/>
        <v>0</v>
      </c>
    </row>
    <row r="82" spans="1:8" ht="12.75">
      <c r="A82" t="s">
        <v>46</v>
      </c>
      <c r="C82" s="13">
        <v>0</v>
      </c>
      <c r="D82" s="4">
        <f t="shared" si="3"/>
        <v>0</v>
      </c>
      <c r="E82" s="15">
        <f t="shared" si="4"/>
        <v>0</v>
      </c>
      <c r="F82" s="4">
        <f>C82*15</f>
        <v>0</v>
      </c>
      <c r="G82" s="15">
        <f>C82*30</f>
        <v>0</v>
      </c>
      <c r="H82" s="15">
        <f t="shared" si="5"/>
        <v>0</v>
      </c>
    </row>
    <row r="83" spans="1:8" ht="12.75">
      <c r="A83" t="s">
        <v>47</v>
      </c>
      <c r="C83" s="13">
        <v>0</v>
      </c>
      <c r="D83" s="4">
        <f t="shared" si="3"/>
        <v>0</v>
      </c>
      <c r="E83" s="15">
        <f t="shared" si="4"/>
        <v>0</v>
      </c>
      <c r="F83" s="4">
        <f>C83*20</f>
        <v>0</v>
      </c>
      <c r="G83" s="15">
        <f>C83*40</f>
        <v>0</v>
      </c>
      <c r="H83" s="15">
        <f t="shared" si="5"/>
        <v>0</v>
      </c>
    </row>
    <row r="84" spans="1:8" ht="12.75">
      <c r="A84" s="2" t="s">
        <v>48</v>
      </c>
      <c r="B84" s="2"/>
      <c r="C84" s="14">
        <v>0</v>
      </c>
      <c r="D84" s="5">
        <f t="shared" si="3"/>
        <v>0</v>
      </c>
      <c r="E84" s="5">
        <f t="shared" si="4"/>
        <v>0</v>
      </c>
      <c r="F84" s="5">
        <f>C84*15</f>
        <v>0</v>
      </c>
      <c r="G84" s="5">
        <f>C84*30</f>
        <v>0</v>
      </c>
      <c r="H84" s="5">
        <f t="shared" si="5"/>
        <v>0</v>
      </c>
    </row>
    <row r="85" spans="1:8" ht="12.75">
      <c r="A85" t="s">
        <v>49</v>
      </c>
      <c r="C85" s="13">
        <v>0</v>
      </c>
      <c r="D85" s="16">
        <f>C85*(0.05*D18)</f>
        <v>0</v>
      </c>
      <c r="E85" s="16">
        <f>C85*(0.1*E18)</f>
        <v>0</v>
      </c>
      <c r="F85" s="16">
        <f>C85*(0.15*F18)</f>
        <v>0</v>
      </c>
      <c r="G85" s="16">
        <f>C85*(0.15*G18)</f>
        <v>0</v>
      </c>
      <c r="H85" s="16">
        <f>C85*(0.1*H18)</f>
        <v>0</v>
      </c>
    </row>
    <row r="86" spans="1:8" ht="12.75">
      <c r="A86" t="s">
        <v>50</v>
      </c>
      <c r="C86" s="13">
        <v>0</v>
      </c>
      <c r="D86" s="16">
        <f>C86*(0.1*D18)</f>
        <v>0</v>
      </c>
      <c r="E86" s="16">
        <f>C86*(0.2*E18)</f>
        <v>0</v>
      </c>
      <c r="F86" s="16">
        <f>C86*(0.2*F18)</f>
        <v>0</v>
      </c>
      <c r="G86" s="16">
        <f>C86*(0.45*G18)</f>
        <v>0</v>
      </c>
      <c r="H86" s="16">
        <f>C86*(0.45*H18)</f>
        <v>0</v>
      </c>
    </row>
    <row r="87" spans="1:8" ht="12.75">
      <c r="A87" t="s">
        <v>51</v>
      </c>
      <c r="C87" s="13">
        <v>0</v>
      </c>
      <c r="D87" s="16">
        <f>C87*(0.05*D18)</f>
        <v>0</v>
      </c>
      <c r="E87" s="16">
        <f>C87*(0.1*E18)</f>
        <v>0</v>
      </c>
      <c r="F87" s="16">
        <f>C87*(0.15*F18)</f>
        <v>0</v>
      </c>
      <c r="G87" s="16">
        <f>C87*(0.15*G18)</f>
        <v>0</v>
      </c>
      <c r="H87" s="16">
        <f>C87*(0.15*H18)</f>
        <v>0</v>
      </c>
    </row>
    <row r="88" spans="1:8" ht="12.75">
      <c r="A88" t="s">
        <v>52</v>
      </c>
      <c r="C88" s="13">
        <v>0</v>
      </c>
      <c r="D88" s="16">
        <f>C88*(0*D18)</f>
        <v>0</v>
      </c>
      <c r="E88" s="16">
        <f>C88*(0.05*E18)</f>
        <v>0</v>
      </c>
      <c r="F88" s="16">
        <f>C88*(0.1*F18)</f>
        <v>0</v>
      </c>
      <c r="G88" s="16">
        <f>C88*(0.1*G18)</f>
        <v>0</v>
      </c>
      <c r="H88" s="16">
        <f>C88*(0.05*H18)</f>
        <v>0</v>
      </c>
    </row>
    <row r="89" spans="1:8" ht="12.75">
      <c r="A89" t="s">
        <v>53</v>
      </c>
      <c r="C89" s="13">
        <v>0</v>
      </c>
      <c r="D89" s="16">
        <f>C89*(0.055*D18)</f>
        <v>0</v>
      </c>
      <c r="E89" s="16">
        <f>C89*(0.205*E18)</f>
        <v>0</v>
      </c>
      <c r="F89" s="16">
        <f>C89*(0.205*F18)</f>
        <v>0</v>
      </c>
      <c r="G89" s="16">
        <f>C89*(0.25*G18)</f>
        <v>0</v>
      </c>
      <c r="H89" s="16">
        <f>C89*(0.15*H18)</f>
        <v>0</v>
      </c>
    </row>
    <row r="90" spans="1:8" ht="12.75">
      <c r="A90" t="s">
        <v>54</v>
      </c>
      <c r="C90" s="13">
        <v>0</v>
      </c>
      <c r="D90" s="16">
        <f>C90*(0.15*D18)</f>
        <v>0</v>
      </c>
      <c r="E90" s="16">
        <f>C90*(0.05*E18)</f>
        <v>0</v>
      </c>
      <c r="F90" s="16">
        <f>C90*(0*F18)</f>
        <v>0</v>
      </c>
      <c r="G90" s="16">
        <f>C90*(0.05*G18)</f>
        <v>0</v>
      </c>
      <c r="H90" s="16">
        <f>C90*(0.05*H18)</f>
        <v>0</v>
      </c>
    </row>
    <row r="91" spans="1:8" ht="12.75">
      <c r="A91" t="s">
        <v>55</v>
      </c>
      <c r="C91" s="13">
        <v>0</v>
      </c>
      <c r="D91" s="16">
        <f>C91*(0.1*D18)</f>
        <v>0</v>
      </c>
      <c r="E91" s="16">
        <f>C91*(0.2*E18)</f>
        <v>0</v>
      </c>
      <c r="F91" s="16">
        <f>C91*(0.2*F18)</f>
        <v>0</v>
      </c>
      <c r="G91" s="16">
        <f>C91*(0.3*G18)</f>
        <v>0</v>
      </c>
      <c r="H91" s="16">
        <f>C91*(0.4*H18)</f>
        <v>0</v>
      </c>
    </row>
    <row r="92" spans="1:8" ht="12.75">
      <c r="A92" t="s">
        <v>56</v>
      </c>
      <c r="C92" s="13">
        <v>0</v>
      </c>
      <c r="D92" s="16">
        <f>C92*(0.1*D18)</f>
        <v>0</v>
      </c>
      <c r="E92" s="16">
        <f>C92*(0.15*E18)</f>
        <v>0</v>
      </c>
      <c r="F92" s="16">
        <f>C92*(0.3*F18)</f>
        <v>0</v>
      </c>
      <c r="G92" s="16">
        <f>C92*(0.3*G18)</f>
        <v>0</v>
      </c>
      <c r="H92" s="16">
        <f>C92*(0.4*H18)</f>
        <v>0</v>
      </c>
    </row>
    <row r="93" spans="1:8" ht="12.75">
      <c r="A93" t="s">
        <v>57</v>
      </c>
      <c r="C93" s="13">
        <v>0</v>
      </c>
      <c r="D93" s="16">
        <f>C93*(0.1*D18)</f>
        <v>0</v>
      </c>
      <c r="E93" s="16">
        <f>C93*(0.15*E18)</f>
        <v>0</v>
      </c>
      <c r="F93" s="16">
        <f>C93*(0.3*F18)</f>
        <v>0</v>
      </c>
      <c r="G93" s="16">
        <f>C93*(0.3*G18)</f>
        <v>0</v>
      </c>
      <c r="H93" s="16">
        <f>C93*(0.4*H18)</f>
        <v>0</v>
      </c>
    </row>
    <row r="94" spans="1:8" ht="12.75">
      <c r="A94" t="s">
        <v>58</v>
      </c>
      <c r="C94" s="13">
        <v>0</v>
      </c>
      <c r="D94" s="16">
        <f>C94*(0*D18)</f>
        <v>0</v>
      </c>
      <c r="E94" s="16">
        <f>C94*(0.1*E18)</f>
        <v>0</v>
      </c>
      <c r="F94" s="16">
        <f>C94*(0.1*F18)</f>
        <v>0</v>
      </c>
      <c r="G94" s="16">
        <f>C94*(0.2*G18)</f>
        <v>0</v>
      </c>
      <c r="H94" s="16">
        <f>C94*(0.15*H18)</f>
        <v>0</v>
      </c>
    </row>
    <row r="95" spans="1:8" ht="12.75">
      <c r="A95" s="2" t="s">
        <v>59</v>
      </c>
      <c r="B95" s="2"/>
      <c r="C95" s="14">
        <v>0</v>
      </c>
      <c r="D95" s="17">
        <f>C95*(0.1*D18)</f>
        <v>0</v>
      </c>
      <c r="E95" s="17">
        <f>C95*(0.1*E18)</f>
        <v>0</v>
      </c>
      <c r="F95" s="17">
        <f>C95*(0.1*F18)</f>
        <v>0</v>
      </c>
      <c r="G95" s="17">
        <f>C95*(0.1*G18)</f>
        <v>0</v>
      </c>
      <c r="H95" s="17">
        <f>C95*(0.25*H18)</f>
        <v>0</v>
      </c>
    </row>
    <row r="96" spans="1:8" ht="12.75">
      <c r="A96" s="24"/>
      <c r="B96" s="24"/>
      <c r="C96" s="34" t="s">
        <v>76</v>
      </c>
      <c r="D96" s="35">
        <f>SUM(D63:D95)</f>
        <v>0</v>
      </c>
      <c r="E96" s="35">
        <f>SUM(E63:E95)</f>
        <v>0</v>
      </c>
      <c r="F96" s="35">
        <f>SUM(F63:F95)</f>
        <v>0</v>
      </c>
      <c r="G96" s="35">
        <f>SUM(G63:G95)</f>
        <v>0</v>
      </c>
      <c r="H96" s="35">
        <f>SUM(H63:H95)</f>
        <v>0</v>
      </c>
    </row>
    <row r="97" spans="1:8" ht="12.75">
      <c r="A97" s="2"/>
      <c r="B97" s="2"/>
      <c r="C97" s="29" t="s">
        <v>77</v>
      </c>
      <c r="D97" s="5">
        <f>D96*0.35</f>
        <v>0</v>
      </c>
      <c r="E97" s="5">
        <f>E96*0.35</f>
        <v>0</v>
      </c>
      <c r="F97" s="5">
        <f>F96*0.35</f>
        <v>0</v>
      </c>
      <c r="G97" s="5">
        <f>G96*0.35</f>
        <v>0</v>
      </c>
      <c r="H97" s="5">
        <f>H96*0.35</f>
        <v>0</v>
      </c>
    </row>
    <row r="98" spans="1:8" ht="12.75">
      <c r="A98" s="2"/>
      <c r="B98" s="2"/>
      <c r="C98" s="22" t="s">
        <v>61</v>
      </c>
      <c r="D98" s="5">
        <f>D57/0.65-D57</f>
        <v>0</v>
      </c>
      <c r="E98" s="5">
        <f>E57/0.65-E57</f>
        <v>0</v>
      </c>
      <c r="F98" s="5">
        <f>F57/0.65-F57</f>
        <v>0</v>
      </c>
      <c r="G98" s="5">
        <f>G57/0.65-G57</f>
        <v>0</v>
      </c>
      <c r="H98" s="5">
        <f>H57/0.65-H57</f>
        <v>0</v>
      </c>
    </row>
    <row r="99" spans="3:8" ht="12.75">
      <c r="C99" s="1" t="s">
        <v>69</v>
      </c>
      <c r="D99" s="4">
        <f>IF(D97&gt;D98,D98,D97)</f>
        <v>0</v>
      </c>
      <c r="E99" s="4">
        <f>IF(E97&gt;E98,E98,E97)</f>
        <v>0</v>
      </c>
      <c r="F99" s="4">
        <f>IF(F97&gt;F98,F98,F97)</f>
        <v>0</v>
      </c>
      <c r="G99" s="4">
        <f>IF(G97&gt;G98,G98,G97)</f>
        <v>0</v>
      </c>
      <c r="H99" s="4">
        <f>IF(H97&gt;H98,H98,H97)</f>
        <v>0</v>
      </c>
    </row>
    <row r="100" spans="3:8" ht="12.75">
      <c r="C100" s="1"/>
      <c r="D100" s="4"/>
      <c r="E100" s="4"/>
      <c r="F100" s="4"/>
      <c r="G100" s="4"/>
      <c r="H100" s="4"/>
    </row>
    <row r="101" ht="15.75">
      <c r="A101" s="11" t="s">
        <v>70</v>
      </c>
    </row>
    <row r="102" spans="4:8" ht="12.75">
      <c r="D102" s="7" t="s">
        <v>12</v>
      </c>
      <c r="E102" s="7" t="s">
        <v>14</v>
      </c>
      <c r="F102" s="7" t="s">
        <v>16</v>
      </c>
      <c r="G102" s="7" t="s">
        <v>18</v>
      </c>
      <c r="H102" s="7" t="s">
        <v>19</v>
      </c>
    </row>
    <row r="103" spans="3:8" ht="12.75">
      <c r="C103" s="39"/>
      <c r="D103" s="7" t="s">
        <v>13</v>
      </c>
      <c r="E103" s="7" t="s">
        <v>15</v>
      </c>
      <c r="F103" s="7" t="s">
        <v>17</v>
      </c>
      <c r="G103" s="7" t="s">
        <v>20</v>
      </c>
      <c r="H103" s="8" t="s">
        <v>21</v>
      </c>
    </row>
    <row r="104" spans="1:8" ht="12.75">
      <c r="A104" s="3"/>
      <c r="B104" s="3"/>
      <c r="C104" s="41"/>
      <c r="D104" s="18" t="s">
        <v>24</v>
      </c>
      <c r="E104" s="18" t="s">
        <v>23</v>
      </c>
      <c r="F104" s="18" t="s">
        <v>25</v>
      </c>
      <c r="G104" s="18" t="s">
        <v>26</v>
      </c>
      <c r="H104" s="18" t="s">
        <v>22</v>
      </c>
    </row>
    <row r="105" spans="1:8" ht="13.5" thickBot="1">
      <c r="A105" s="24"/>
      <c r="B105" s="24"/>
      <c r="C105" s="24"/>
      <c r="D105" s="31">
        <f>D57+D97</f>
        <v>0</v>
      </c>
      <c r="E105" s="32">
        <f>E57+E97</f>
        <v>0</v>
      </c>
      <c r="F105" s="32">
        <f>F57+F97</f>
        <v>0</v>
      </c>
      <c r="G105" s="32">
        <f>G57+G97</f>
        <v>0</v>
      </c>
      <c r="H105" s="33">
        <f>H57+H97</f>
        <v>0</v>
      </c>
    </row>
    <row r="107" ht="15.75">
      <c r="A107" s="11" t="s">
        <v>71</v>
      </c>
    </row>
    <row r="108" spans="4:8" ht="12.75">
      <c r="D108" s="7" t="s">
        <v>12</v>
      </c>
      <c r="E108" s="7" t="s">
        <v>14</v>
      </c>
      <c r="F108" s="7" t="s">
        <v>16</v>
      </c>
      <c r="G108" s="7" t="s">
        <v>18</v>
      </c>
      <c r="H108" s="7" t="s">
        <v>19</v>
      </c>
    </row>
    <row r="109" spans="3:8" ht="12.75">
      <c r="C109" s="39"/>
      <c r="D109" s="7" t="s">
        <v>13</v>
      </c>
      <c r="E109" s="7" t="s">
        <v>15</v>
      </c>
      <c r="F109" s="7" t="s">
        <v>17</v>
      </c>
      <c r="G109" s="7" t="s">
        <v>20</v>
      </c>
      <c r="H109" s="8" t="s">
        <v>21</v>
      </c>
    </row>
    <row r="110" spans="1:8" ht="12.75">
      <c r="A110" s="3"/>
      <c r="B110" s="3"/>
      <c r="C110" s="41"/>
      <c r="D110" s="18" t="s">
        <v>24</v>
      </c>
      <c r="E110" s="18" t="s">
        <v>23</v>
      </c>
      <c r="F110" s="18" t="s">
        <v>25</v>
      </c>
      <c r="G110" s="18" t="s">
        <v>26</v>
      </c>
      <c r="H110" s="18" t="s">
        <v>22</v>
      </c>
    </row>
    <row r="111" spans="1:8" ht="13.5" thickBot="1">
      <c r="A111" s="24"/>
      <c r="B111" s="24"/>
      <c r="C111" s="24"/>
      <c r="D111" s="31">
        <f>D57+D99</f>
        <v>0</v>
      </c>
      <c r="E111" s="32">
        <f>E57+E99</f>
        <v>0</v>
      </c>
      <c r="F111" s="32">
        <f>F57+F99</f>
        <v>0</v>
      </c>
      <c r="G111" s="32">
        <f>G57+G99</f>
        <v>0</v>
      </c>
      <c r="H111" s="33">
        <f>H57+H99</f>
        <v>0</v>
      </c>
    </row>
    <row r="112" spans="4:8" ht="12.75">
      <c r="D112" s="15"/>
      <c r="E112" s="15"/>
      <c r="F112" s="15"/>
      <c r="G112" s="15"/>
      <c r="H112" s="15"/>
    </row>
    <row r="113" ht="15.75">
      <c r="A113" s="11" t="s">
        <v>64</v>
      </c>
    </row>
    <row r="114" spans="4:8" ht="12.75">
      <c r="D114" s="7" t="s">
        <v>12</v>
      </c>
      <c r="E114" s="7" t="s">
        <v>14</v>
      </c>
      <c r="F114" s="7" t="s">
        <v>16</v>
      </c>
      <c r="G114" s="7" t="s">
        <v>18</v>
      </c>
      <c r="H114" s="7" t="s">
        <v>19</v>
      </c>
    </row>
    <row r="115" spans="4:8" ht="12.75">
      <c r="D115" s="7" t="s">
        <v>13</v>
      </c>
      <c r="E115" s="7" t="s">
        <v>15</v>
      </c>
      <c r="F115" s="7" t="s">
        <v>17</v>
      </c>
      <c r="G115" s="7" t="s">
        <v>20</v>
      </c>
      <c r="H115" s="8" t="s">
        <v>21</v>
      </c>
    </row>
    <row r="116" spans="4:8" ht="12.75">
      <c r="D116" s="9" t="s">
        <v>24</v>
      </c>
      <c r="E116" s="9" t="s">
        <v>23</v>
      </c>
      <c r="F116" s="9" t="s">
        <v>25</v>
      </c>
      <c r="G116" s="9" t="s">
        <v>26</v>
      </c>
      <c r="H116" s="9" t="s">
        <v>22</v>
      </c>
    </row>
    <row r="117" spans="3:8" ht="12.75">
      <c r="C117" s="1" t="s">
        <v>65</v>
      </c>
      <c r="D117" s="4">
        <f>IF(D111&lt;D105,D111,D105)</f>
        <v>0</v>
      </c>
      <c r="E117" s="4">
        <f>IF(E111&lt;E105,E111,E105)</f>
        <v>0</v>
      </c>
      <c r="F117" s="4">
        <f>IF(F111&lt;F105,F111,F105)</f>
        <v>0</v>
      </c>
      <c r="G117" s="4">
        <f>IF(G111&lt;G105,G111,G105)</f>
        <v>0</v>
      </c>
      <c r="H117" s="4">
        <f>IF(H111&lt;H105,H111,H105)</f>
        <v>0</v>
      </c>
    </row>
    <row r="118" spans="3:8" ht="12.75">
      <c r="C118" s="1" t="s">
        <v>66</v>
      </c>
      <c r="D118" s="5">
        <f>D18</f>
        <v>0</v>
      </c>
      <c r="E118" s="5">
        <f>E18</f>
        <v>0</v>
      </c>
      <c r="F118" s="5">
        <f>F18</f>
        <v>0</v>
      </c>
      <c r="G118" s="5">
        <f>G18</f>
        <v>0</v>
      </c>
      <c r="H118" s="5">
        <f>H18</f>
        <v>0</v>
      </c>
    </row>
    <row r="119" spans="3:8" ht="13.5" thickBot="1">
      <c r="C119" s="1"/>
      <c r="D119" s="15"/>
      <c r="E119" s="15"/>
      <c r="F119" s="15"/>
      <c r="G119" s="15"/>
      <c r="H119" s="15"/>
    </row>
    <row r="120" spans="3:8" ht="13.5" thickBot="1">
      <c r="C120" s="23" t="s">
        <v>72</v>
      </c>
      <c r="D120" s="26" t="e">
        <f>D117/D118</f>
        <v>#DIV/0!</v>
      </c>
      <c r="E120" s="27" t="e">
        <f>E117/E118</f>
        <v>#DIV/0!</v>
      </c>
      <c r="F120" s="27" t="e">
        <f>F117/F118</f>
        <v>#DIV/0!</v>
      </c>
      <c r="G120" s="27" t="e">
        <f>G117/G118</f>
        <v>#DIV/0!</v>
      </c>
      <c r="H120" s="28" t="e">
        <f>H117/H118</f>
        <v>#DIV/0!</v>
      </c>
    </row>
    <row r="121" spans="3:8" ht="12.75">
      <c r="C121" s="23"/>
      <c r="D121" s="15"/>
      <c r="E121" s="15"/>
      <c r="F121" s="15"/>
      <c r="G121" s="15"/>
      <c r="H121" s="15"/>
    </row>
    <row r="122" spans="3:8" ht="13.5" thickBot="1">
      <c r="C122" s="1" t="s">
        <v>67</v>
      </c>
      <c r="D122" s="4">
        <f>D118*0.9</f>
        <v>0</v>
      </c>
      <c r="E122" s="4">
        <f>E118*0.9</f>
        <v>0</v>
      </c>
      <c r="F122" s="4">
        <f>F118*0.9</f>
        <v>0</v>
      </c>
      <c r="G122" s="4">
        <f>G118*0.9</f>
        <v>0</v>
      </c>
      <c r="H122" s="4">
        <f>H118*0.9</f>
        <v>0</v>
      </c>
    </row>
    <row r="123" spans="3:8" ht="13.5" thickBot="1">
      <c r="C123" s="1" t="s">
        <v>68</v>
      </c>
      <c r="D123" s="19">
        <f>D117-D122</f>
        <v>0</v>
      </c>
      <c r="E123" s="20">
        <f>E117-E122</f>
        <v>0</v>
      </c>
      <c r="F123" s="20">
        <f>F117-F122</f>
        <v>0</v>
      </c>
      <c r="G123" s="20">
        <f>G117-G122</f>
        <v>0</v>
      </c>
      <c r="H123" s="21">
        <f>H117-H122</f>
        <v>0</v>
      </c>
    </row>
    <row r="124" ht="12.75">
      <c r="C124" s="23"/>
    </row>
  </sheetData>
  <sheetProtection/>
  <mergeCells count="8">
    <mergeCell ref="A6:H6"/>
    <mergeCell ref="A1:I1"/>
    <mergeCell ref="C22:C23"/>
    <mergeCell ref="C61:C62"/>
    <mergeCell ref="C103:C104"/>
    <mergeCell ref="C109:C110"/>
    <mergeCell ref="A11:B11"/>
    <mergeCell ref="C10:C1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joshua.sloan</dc:creator>
  <cp:keywords/>
  <dc:description/>
  <cp:lastModifiedBy>Pratt, Jamey</cp:lastModifiedBy>
  <cp:lastPrinted>2006-10-12T17:13:23Z</cp:lastPrinted>
  <dcterms:created xsi:type="dcterms:W3CDTF">2006-10-12T15:11:39Z</dcterms:created>
  <dcterms:modified xsi:type="dcterms:W3CDTF">2014-11-12T22:12:57Z</dcterms:modified>
  <cp:category/>
  <cp:version/>
  <cp:contentType/>
  <cp:contentStatus/>
</cp:coreProperties>
</file>